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r.novotna\Documents\Pracovní\2021\19_CHODNÍKY V OBCI STRATOV – III. etapa\DI\DI č. 1\"/>
    </mc:Choice>
  </mc:AlternateContent>
  <xr:revisionPtr revIDLastSave="0" documentId="13_ncr:1_{4BFBA510-231E-4B66-8DE6-1DEDBFE3FDEB}" xr6:coauthVersionLast="45" xr6:coauthVersionMax="45" xr10:uidLastSave="{00000000-0000-0000-0000-000000000000}"/>
  <bookViews>
    <workbookView xWindow="-21744" yWindow="-72" windowWidth="17280" windowHeight="8964" firstSheet="17" activeTab="18" xr2:uid="{00000000-000D-0000-FFFF-FFFF00000000}"/>
  </bookViews>
  <sheets>
    <sheet name="Rekapitulace stavby" sheetId="1" r:id="rId1"/>
    <sheet name="Větev A1 - Chodníky - I.e..." sheetId="2" r:id="rId2"/>
    <sheet name="Větev A2 - Chodníky - I.e..." sheetId="3" r:id="rId3"/>
    <sheet name="Větev A3 - Chodníky - I.e..." sheetId="4" r:id="rId4"/>
    <sheet name="Větev A4 - Chodníky - I.e..." sheetId="5" r:id="rId5"/>
    <sheet name="Větev B - Chodníky - I.et..." sheetId="6" r:id="rId6"/>
    <sheet name="Větev C - Chodníky - I.et..." sheetId="7" r:id="rId7"/>
    <sheet name="Větev D - Chodníky - I.et..." sheetId="8" r:id="rId8"/>
    <sheet name="VRN - Vedlejší rozpočtové..." sheetId="9" r:id="rId9"/>
    <sheet name="Větev A1 - Chodníky - I.e..._01" sheetId="10" r:id="rId10"/>
    <sheet name="Větev A2 - Chodníky - I.e..._01" sheetId="11" r:id="rId11"/>
    <sheet name="Větev A3 - Chodníky - I.e..._01" sheetId="12" r:id="rId12"/>
    <sheet name="Větev A4 - Chodníky - I.e..._01" sheetId="13" r:id="rId13"/>
    <sheet name="Větev B - Chodníky - I.et..._01" sheetId="14" r:id="rId14"/>
    <sheet name="Větev C - Chodníky - I.et..._01" sheetId="15" r:id="rId15"/>
    <sheet name="Větev C - II.etapa - Sjez..." sheetId="16" r:id="rId16"/>
    <sheet name="Větev C - III.etapa - Pří..." sheetId="17" r:id="rId17"/>
    <sheet name="Větev D - Chodníky - I.et..._01" sheetId="18" r:id="rId18"/>
    <sheet name="VRN - Vedlejší rozpočtové..._01" sheetId="19" r:id="rId19"/>
  </sheets>
  <definedNames>
    <definedName name="_xlnm._FilterDatabase" localSheetId="1" hidden="1">'Větev A1 - Chodníky - I.e...'!$C$127:$K$292</definedName>
    <definedName name="_xlnm._FilterDatabase" localSheetId="9" hidden="1">'Větev A1 - Chodníky - I.e..._01'!$C$128:$K$388</definedName>
    <definedName name="_xlnm._FilterDatabase" localSheetId="2" hidden="1">'Větev A2 - Chodníky - I.e...'!$C$128:$K$258</definedName>
    <definedName name="_xlnm._FilterDatabase" localSheetId="10" hidden="1">'Větev A2 - Chodníky - I.e..._01'!$C$128:$K$368</definedName>
    <definedName name="_xlnm._FilterDatabase" localSheetId="3" hidden="1">'Větev A3 - Chodníky - I.e...'!$C$126:$K$218</definedName>
    <definedName name="_xlnm._FilterDatabase" localSheetId="11" hidden="1">'Větev A3 - Chodníky - I.e..._01'!$C$127:$K$329</definedName>
    <definedName name="_xlnm._FilterDatabase" localSheetId="4" hidden="1">'Větev A4 - Chodníky - I.e...'!$C$129:$K$308</definedName>
    <definedName name="_xlnm._FilterDatabase" localSheetId="12" hidden="1">'Větev A4 - Chodníky - I.e..._01'!$C$129:$K$340</definedName>
    <definedName name="_xlnm._FilterDatabase" localSheetId="5" hidden="1">'Větev B - Chodníky - I.et...'!$C$127:$K$284</definedName>
    <definedName name="_xlnm._FilterDatabase" localSheetId="13" hidden="1">'Větev B - Chodníky - I.et..._01'!$C$127:$K$298</definedName>
    <definedName name="_xlnm._FilterDatabase" localSheetId="6" hidden="1">'Větev C - Chodníky - I.et...'!$C$130:$K$355</definedName>
    <definedName name="_xlnm._FilterDatabase" localSheetId="14" hidden="1">'Větev C - Chodníky - I.et..._01'!$C$130:$K$445</definedName>
    <definedName name="_xlnm._FilterDatabase" localSheetId="15" hidden="1">'Větev C - II.etapa - Sjez...'!$C$127:$K$269</definedName>
    <definedName name="_xlnm._FilterDatabase" localSheetId="16" hidden="1">'Větev C - III.etapa - Pří...'!$C$127:$K$272</definedName>
    <definedName name="_xlnm._FilterDatabase" localSheetId="7" hidden="1">'Větev D - Chodníky - I.et...'!$C$127:$K$245</definedName>
    <definedName name="_xlnm._FilterDatabase" localSheetId="17" hidden="1">'Větev D - Chodníky - I.et..._01'!$C$126:$K$203</definedName>
    <definedName name="_xlnm._FilterDatabase" localSheetId="8" hidden="1">'VRN - Vedlejší rozpočtové...'!$C$122:$K$134</definedName>
    <definedName name="_xlnm._FilterDatabase" localSheetId="18" hidden="1">'VRN - Vedlejší rozpočtové..._01'!$C$122:$K$132</definedName>
    <definedName name="_xlnm.Print_Titles" localSheetId="0">'Rekapitulace stavby'!$92:$92</definedName>
    <definedName name="_xlnm.Print_Titles" localSheetId="1">'Větev A1 - Chodníky - I.e...'!$127:$127</definedName>
    <definedName name="_xlnm.Print_Titles" localSheetId="9">'Větev A1 - Chodníky - I.e..._01'!$128:$128</definedName>
    <definedName name="_xlnm.Print_Titles" localSheetId="2">'Větev A2 - Chodníky - I.e...'!$128:$128</definedName>
    <definedName name="_xlnm.Print_Titles" localSheetId="10">'Větev A2 - Chodníky - I.e..._01'!$128:$128</definedName>
    <definedName name="_xlnm.Print_Titles" localSheetId="3">'Větev A3 - Chodníky - I.e...'!$126:$126</definedName>
    <definedName name="_xlnm.Print_Titles" localSheetId="11">'Větev A3 - Chodníky - I.e..._01'!$127:$127</definedName>
    <definedName name="_xlnm.Print_Titles" localSheetId="4">'Větev A4 - Chodníky - I.e...'!$129:$129</definedName>
    <definedName name="_xlnm.Print_Titles" localSheetId="12">'Větev A4 - Chodníky - I.e..._01'!$129:$129</definedName>
    <definedName name="_xlnm.Print_Titles" localSheetId="5">'Větev B - Chodníky - I.et...'!$127:$127</definedName>
    <definedName name="_xlnm.Print_Titles" localSheetId="13">'Větev B - Chodníky - I.et..._01'!$127:$127</definedName>
    <definedName name="_xlnm.Print_Titles" localSheetId="6">'Větev C - Chodníky - I.et...'!$130:$130</definedName>
    <definedName name="_xlnm.Print_Titles" localSheetId="14">'Větev C - Chodníky - I.et..._01'!$130:$130</definedName>
    <definedName name="_xlnm.Print_Titles" localSheetId="15">'Větev C - II.etapa - Sjez...'!$127:$127</definedName>
    <definedName name="_xlnm.Print_Titles" localSheetId="16">'Větev C - III.etapa - Pří...'!$127:$127</definedName>
    <definedName name="_xlnm.Print_Titles" localSheetId="7">'Větev D - Chodníky - I.et...'!$127:$127</definedName>
    <definedName name="_xlnm.Print_Titles" localSheetId="17">'Větev D - Chodníky - I.et..._01'!$126:$126</definedName>
    <definedName name="_xlnm.Print_Titles" localSheetId="8">'VRN - Vedlejší rozpočtové...'!$122:$122</definedName>
    <definedName name="_xlnm.Print_Titles" localSheetId="18">'VRN - Vedlejší rozpočtové..._01'!$122:$122</definedName>
    <definedName name="_xlnm.Print_Area" localSheetId="0">'Rekapitulace stavby'!$D$4:$AO$76,'Rekapitulace stavby'!$C$82:$AQ$115</definedName>
    <definedName name="_xlnm.Print_Area" localSheetId="1">'Větev A1 - Chodníky - I.e...'!$C$4:$J$76,'Větev A1 - Chodníky - I.e...'!$C$82:$J$107,'Větev A1 - Chodníky - I.e...'!$C$113:$K$292</definedName>
    <definedName name="_xlnm.Print_Area" localSheetId="9">'Větev A1 - Chodníky - I.e..._01'!$C$4:$J$76,'Větev A1 - Chodníky - I.e..._01'!$C$82:$J$108,'Větev A1 - Chodníky - I.e..._01'!$C$114:$K$388</definedName>
    <definedName name="_xlnm.Print_Area" localSheetId="2">'Větev A2 - Chodníky - I.e...'!$C$4:$J$76,'Větev A2 - Chodníky - I.e...'!$C$82:$J$108,'Větev A2 - Chodníky - I.e...'!$C$114:$K$258</definedName>
    <definedName name="_xlnm.Print_Area" localSheetId="10">'Větev A2 - Chodníky - I.e..._01'!$C$4:$J$76,'Větev A2 - Chodníky - I.e..._01'!$C$82:$J$108,'Větev A2 - Chodníky - I.e..._01'!$C$114:$K$368</definedName>
    <definedName name="_xlnm.Print_Area" localSheetId="3">'Větev A3 - Chodníky - I.e...'!$C$4:$J$76,'Větev A3 - Chodníky - I.e...'!$C$82:$J$106,'Větev A3 - Chodníky - I.e...'!$C$112:$K$218</definedName>
    <definedName name="_xlnm.Print_Area" localSheetId="11">'Větev A3 - Chodníky - I.e..._01'!$C$4:$J$76,'Větev A3 - Chodníky - I.e..._01'!$C$82:$J$107,'Větev A3 - Chodníky - I.e..._01'!$C$113:$K$329</definedName>
    <definedName name="_xlnm.Print_Area" localSheetId="4">'Větev A4 - Chodníky - I.e...'!$C$4:$J$76,'Větev A4 - Chodníky - I.e...'!$C$82:$J$109,'Větev A4 - Chodníky - I.e...'!$C$115:$K$308</definedName>
    <definedName name="_xlnm.Print_Area" localSheetId="12">'Větev A4 - Chodníky - I.e..._01'!$C$4:$J$76,'Větev A4 - Chodníky - I.e..._01'!$C$82:$J$109,'Větev A4 - Chodníky - I.e..._01'!$C$115:$K$340</definedName>
    <definedName name="_xlnm.Print_Area" localSheetId="5">'Větev B - Chodníky - I.et...'!$C$4:$J$76,'Větev B - Chodníky - I.et...'!$C$82:$J$107,'Větev B - Chodníky - I.et...'!$C$113:$K$284</definedName>
    <definedName name="_xlnm.Print_Area" localSheetId="13">'Větev B - Chodníky - I.et..._01'!$C$4:$J$76,'Větev B - Chodníky - I.et..._01'!$C$82:$J$107,'Větev B - Chodníky - I.et..._01'!$C$113:$K$298</definedName>
    <definedName name="_xlnm.Print_Area" localSheetId="6">'Větev C - Chodníky - I.et...'!$C$4:$J$76,'Větev C - Chodníky - I.et...'!$C$82:$J$110,'Větev C - Chodníky - I.et...'!$C$116:$K$355</definedName>
    <definedName name="_xlnm.Print_Area" localSheetId="14">'Větev C - Chodníky - I.et..._01'!$C$4:$J$76,'Větev C - Chodníky - I.et..._01'!$C$82:$J$110,'Větev C - Chodníky - I.et..._01'!$C$116:$K$445</definedName>
    <definedName name="_xlnm.Print_Area" localSheetId="15">'Větev C - II.etapa - Sjez...'!$C$4:$J$76,'Větev C - II.etapa - Sjez...'!$C$82:$J$107,'Větev C - II.etapa - Sjez...'!$C$113:$K$269</definedName>
    <definedName name="_xlnm.Print_Area" localSheetId="16">'Větev C - III.etapa - Pří...'!$C$4:$J$76,'Větev C - III.etapa - Pří...'!$C$82:$J$107,'Větev C - III.etapa - Pří...'!$C$113:$K$272</definedName>
    <definedName name="_xlnm.Print_Area" localSheetId="7">'Větev D - Chodníky - I.et...'!$C$4:$J$76,'Větev D - Chodníky - I.et...'!$C$82:$J$107,'Větev D - Chodníky - I.et...'!$C$113:$K$245</definedName>
    <definedName name="_xlnm.Print_Area" localSheetId="17">'Větev D - Chodníky - I.et..._01'!$C$4:$J$76,'Větev D - Chodníky - I.et..._01'!$C$82:$J$106,'Větev D - Chodníky - I.et..._01'!$C$112:$K$203</definedName>
    <definedName name="_xlnm.Print_Area" localSheetId="8">'VRN - Vedlejší rozpočtové...'!$C$4:$J$76,'VRN - Vedlejší rozpočtové...'!$C$82:$J$102,'VRN - Vedlejší rozpočtové...'!$C$108:$K$134</definedName>
    <definedName name="_xlnm.Print_Area" localSheetId="18">'VRN - Vedlejší rozpočtové..._01'!$C$4:$J$76,'VRN - Vedlejší rozpočtové..._01'!$C$82:$J$102,'VRN - Vedlejší rozpočtové..._01'!$C$108:$K$132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9" l="1"/>
  <c r="J38" i="19"/>
  <c r="AY114" i="1" s="1"/>
  <c r="J37" i="19"/>
  <c r="AX114" i="1"/>
  <c r="BI131" i="19"/>
  <c r="BH131" i="19"/>
  <c r="BG131" i="19"/>
  <c r="BF131" i="19"/>
  <c r="T131" i="19"/>
  <c r="T130" i="19" s="1"/>
  <c r="R131" i="19"/>
  <c r="R130" i="19"/>
  <c r="P131" i="19"/>
  <c r="P130" i="19"/>
  <c r="BK131" i="19"/>
  <c r="BK130" i="19" s="1"/>
  <c r="J130" i="19" s="1"/>
  <c r="J101" i="19" s="1"/>
  <c r="J131" i="19"/>
  <c r="BE131" i="19" s="1"/>
  <c r="BI128" i="19"/>
  <c r="BH128" i="19"/>
  <c r="BG128" i="19"/>
  <c r="BF128" i="19"/>
  <c r="T128" i="19"/>
  <c r="R128" i="19"/>
  <c r="P128" i="19"/>
  <c r="BK128" i="19"/>
  <c r="J128" i="19"/>
  <c r="BE128" i="19" s="1"/>
  <c r="BI126" i="19"/>
  <c r="BH126" i="19"/>
  <c r="BG126" i="19"/>
  <c r="BF126" i="19"/>
  <c r="T126" i="19"/>
  <c r="T125" i="19" s="1"/>
  <c r="T124" i="19" s="1"/>
  <c r="T123" i="19" s="1"/>
  <c r="R126" i="19"/>
  <c r="R125" i="19" s="1"/>
  <c r="R124" i="19" s="1"/>
  <c r="R123" i="19" s="1"/>
  <c r="P126" i="19"/>
  <c r="P125" i="19" s="1"/>
  <c r="P124" i="19" s="1"/>
  <c r="P123" i="19" s="1"/>
  <c r="AU114" i="1" s="1"/>
  <c r="BK126" i="19"/>
  <c r="J126" i="19"/>
  <c r="BE126" i="19" s="1"/>
  <c r="J119" i="19"/>
  <c r="F117" i="19"/>
  <c r="E115" i="19"/>
  <c r="J93" i="19"/>
  <c r="F91" i="19"/>
  <c r="E89" i="19"/>
  <c r="J26" i="19"/>
  <c r="E26" i="19"/>
  <c r="J94" i="19" s="1"/>
  <c r="J25" i="19"/>
  <c r="J20" i="19"/>
  <c r="E20" i="19"/>
  <c r="F94" i="19" s="1"/>
  <c r="J19" i="19"/>
  <c r="J17" i="19"/>
  <c r="E17" i="19"/>
  <c r="F119" i="19" s="1"/>
  <c r="J16" i="19"/>
  <c r="J14" i="19"/>
  <c r="J117" i="19" s="1"/>
  <c r="J91" i="19"/>
  <c r="E7" i="19"/>
  <c r="E85" i="19" s="1"/>
  <c r="J39" i="18"/>
  <c r="J38" i="18"/>
  <c r="AY113" i="1"/>
  <c r="J37" i="18"/>
  <c r="AX113" i="1"/>
  <c r="BI202" i="18"/>
  <c r="BH202" i="18"/>
  <c r="BG202" i="18"/>
  <c r="BF202" i="18"/>
  <c r="T202" i="18"/>
  <c r="T201" i="18"/>
  <c r="R202" i="18"/>
  <c r="R201" i="18"/>
  <c r="P202" i="18"/>
  <c r="P201" i="18"/>
  <c r="BK202" i="18"/>
  <c r="BK201" i="18" s="1"/>
  <c r="J201" i="18" s="1"/>
  <c r="J105" i="18" s="1"/>
  <c r="J202" i="18"/>
  <c r="BE202" i="18" s="1"/>
  <c r="BI198" i="18"/>
  <c r="BH198" i="18"/>
  <c r="BG198" i="18"/>
  <c r="BF198" i="18"/>
  <c r="T198" i="18"/>
  <c r="R198" i="18"/>
  <c r="P198" i="18"/>
  <c r="BK198" i="18"/>
  <c r="J198" i="18"/>
  <c r="BE198" i="18" s="1"/>
  <c r="BI195" i="18"/>
  <c r="BH195" i="18"/>
  <c r="BG195" i="18"/>
  <c r="BF195" i="18"/>
  <c r="T195" i="18"/>
  <c r="R195" i="18"/>
  <c r="P195" i="18"/>
  <c r="BK195" i="18"/>
  <c r="J195" i="18"/>
  <c r="BE195" i="18" s="1"/>
  <c r="BI192" i="18"/>
  <c r="BH192" i="18"/>
  <c r="BG192" i="18"/>
  <c r="BF192" i="18"/>
  <c r="T192" i="18"/>
  <c r="R192" i="18"/>
  <c r="P192" i="18"/>
  <c r="BK192" i="18"/>
  <c r="J192" i="18"/>
  <c r="BE192" i="18" s="1"/>
  <c r="BI188" i="18"/>
  <c r="BH188" i="18"/>
  <c r="BG188" i="18"/>
  <c r="BF188" i="18"/>
  <c r="T188" i="18"/>
  <c r="R188" i="18"/>
  <c r="P188" i="18"/>
  <c r="BK188" i="18"/>
  <c r="J188" i="18"/>
  <c r="BE188" i="18" s="1"/>
  <c r="BI185" i="18"/>
  <c r="BH185" i="18"/>
  <c r="BG185" i="18"/>
  <c r="BF185" i="18"/>
  <c r="T185" i="18"/>
  <c r="R185" i="18"/>
  <c r="R184" i="18" s="1"/>
  <c r="P185" i="18"/>
  <c r="P184" i="18" s="1"/>
  <c r="BK185" i="18"/>
  <c r="BK184" i="18" s="1"/>
  <c r="J184" i="18" s="1"/>
  <c r="J103" i="18" s="1"/>
  <c r="J185" i="18"/>
  <c r="BE185" i="18" s="1"/>
  <c r="BI180" i="18"/>
  <c r="BH180" i="18"/>
  <c r="BG180" i="18"/>
  <c r="BF180" i="18"/>
  <c r="T180" i="18"/>
  <c r="R180" i="18"/>
  <c r="P180" i="18"/>
  <c r="BK180" i="18"/>
  <c r="J180" i="18"/>
  <c r="BE180" i="18" s="1"/>
  <c r="BI177" i="18"/>
  <c r="BH177" i="18"/>
  <c r="BG177" i="18"/>
  <c r="BF177" i="18"/>
  <c r="T177" i="18"/>
  <c r="R177" i="18"/>
  <c r="P177" i="18"/>
  <c r="BK177" i="18"/>
  <c r="J177" i="18"/>
  <c r="BE177" i="18" s="1"/>
  <c r="BI173" i="18"/>
  <c r="BH173" i="18"/>
  <c r="BG173" i="18"/>
  <c r="BF173" i="18"/>
  <c r="T173" i="18"/>
  <c r="R173" i="18"/>
  <c r="P173" i="18"/>
  <c r="BK173" i="18"/>
  <c r="J173" i="18"/>
  <c r="BE173" i="18" s="1"/>
  <c r="BI170" i="18"/>
  <c r="BH170" i="18"/>
  <c r="BG170" i="18"/>
  <c r="BF170" i="18"/>
  <c r="T170" i="18"/>
  <c r="T169" i="18" s="1"/>
  <c r="R170" i="18"/>
  <c r="P170" i="18"/>
  <c r="BK170" i="18"/>
  <c r="BK169" i="18" s="1"/>
  <c r="J169" i="18" s="1"/>
  <c r="J101" i="18" s="1"/>
  <c r="J170" i="18"/>
  <c r="BE170" i="18" s="1"/>
  <c r="BI166" i="18"/>
  <c r="BH166" i="18"/>
  <c r="BG166" i="18"/>
  <c r="BF166" i="18"/>
  <c r="T166" i="18"/>
  <c r="R166" i="18"/>
  <c r="P166" i="18"/>
  <c r="BK166" i="18"/>
  <c r="J166" i="18"/>
  <c r="BE166" i="18" s="1"/>
  <c r="BI163" i="18"/>
  <c r="BH163" i="18"/>
  <c r="BG163" i="18"/>
  <c r="BF163" i="18"/>
  <c r="T163" i="18"/>
  <c r="R163" i="18"/>
  <c r="P163" i="18"/>
  <c r="BK163" i="18"/>
  <c r="J163" i="18"/>
  <c r="BE163" i="18" s="1"/>
  <c r="BI160" i="18"/>
  <c r="BH160" i="18"/>
  <c r="BG160" i="18"/>
  <c r="BF160" i="18"/>
  <c r="T160" i="18"/>
  <c r="R160" i="18"/>
  <c r="P160" i="18"/>
  <c r="BK160" i="18"/>
  <c r="J160" i="18"/>
  <c r="BE160" i="18" s="1"/>
  <c r="BI157" i="18"/>
  <c r="BH157" i="18"/>
  <c r="BG157" i="18"/>
  <c r="BF157" i="18"/>
  <c r="T157" i="18"/>
  <c r="R157" i="18"/>
  <c r="P157" i="18"/>
  <c r="BK157" i="18"/>
  <c r="J157" i="18"/>
  <c r="BE157" i="18" s="1"/>
  <c r="BI154" i="18"/>
  <c r="BH154" i="18"/>
  <c r="BG154" i="18"/>
  <c r="BF154" i="18"/>
  <c r="T154" i="18"/>
  <c r="R154" i="18"/>
  <c r="P154" i="18"/>
  <c r="BK154" i="18"/>
  <c r="J154" i="18"/>
  <c r="BE154" i="18" s="1"/>
  <c r="BI151" i="18"/>
  <c r="BH151" i="18"/>
  <c r="BG151" i="18"/>
  <c r="BF151" i="18"/>
  <c r="T151" i="18"/>
  <c r="R151" i="18"/>
  <c r="P151" i="18"/>
  <c r="BK151" i="18"/>
  <c r="J151" i="18"/>
  <c r="BE151" i="18" s="1"/>
  <c r="BI148" i="18"/>
  <c r="BH148" i="18"/>
  <c r="BG148" i="18"/>
  <c r="BF148" i="18"/>
  <c r="T148" i="18"/>
  <c r="R148" i="18"/>
  <c r="P148" i="18"/>
  <c r="BK148" i="18"/>
  <c r="J148" i="18"/>
  <c r="BE148" i="18" s="1"/>
  <c r="BI145" i="18"/>
  <c r="BH145" i="18"/>
  <c r="BG145" i="18"/>
  <c r="BF145" i="18"/>
  <c r="T145" i="18"/>
  <c r="R145" i="18"/>
  <c r="P145" i="18"/>
  <c r="BK145" i="18"/>
  <c r="J145" i="18"/>
  <c r="BE145" i="18" s="1"/>
  <c r="BI142" i="18"/>
  <c r="BH142" i="18"/>
  <c r="BG142" i="18"/>
  <c r="BF142" i="18"/>
  <c r="T142" i="18"/>
  <c r="R142" i="18"/>
  <c r="P142" i="18"/>
  <c r="BK142" i="18"/>
  <c r="J142" i="18"/>
  <c r="BE142" i="18" s="1"/>
  <c r="BI137" i="18"/>
  <c r="BH137" i="18"/>
  <c r="BG137" i="18"/>
  <c r="BF137" i="18"/>
  <c r="T137" i="18"/>
  <c r="R137" i="18"/>
  <c r="P137" i="18"/>
  <c r="BK137" i="18"/>
  <c r="J137" i="18"/>
  <c r="BE137" i="18" s="1"/>
  <c r="BI134" i="18"/>
  <c r="BH134" i="18"/>
  <c r="BG134" i="18"/>
  <c r="BF134" i="18"/>
  <c r="T134" i="18"/>
  <c r="R134" i="18"/>
  <c r="P134" i="18"/>
  <c r="BK134" i="18"/>
  <c r="J134" i="18"/>
  <c r="BE134" i="18" s="1"/>
  <c r="BI130" i="18"/>
  <c r="BH130" i="18"/>
  <c r="BG130" i="18"/>
  <c r="BF130" i="18"/>
  <c r="T130" i="18"/>
  <c r="R130" i="18"/>
  <c r="P130" i="18"/>
  <c r="BK130" i="18"/>
  <c r="J130" i="18"/>
  <c r="BE130" i="18" s="1"/>
  <c r="J123" i="18"/>
  <c r="F121" i="18"/>
  <c r="E119" i="18"/>
  <c r="J93" i="18"/>
  <c r="F91" i="18"/>
  <c r="E89" i="18"/>
  <c r="J26" i="18"/>
  <c r="E26" i="18"/>
  <c r="J124" i="18" s="1"/>
  <c r="J25" i="18"/>
  <c r="J20" i="18"/>
  <c r="E20" i="18"/>
  <c r="F94" i="18" s="1"/>
  <c r="J19" i="18"/>
  <c r="J17" i="18"/>
  <c r="E17" i="18"/>
  <c r="F93" i="18" s="1"/>
  <c r="J16" i="18"/>
  <c r="J14" i="18"/>
  <c r="J91" i="18" s="1"/>
  <c r="E7" i="18"/>
  <c r="E85" i="18" s="1"/>
  <c r="J39" i="17"/>
  <c r="J38" i="17"/>
  <c r="AY112" i="1" s="1"/>
  <c r="J37" i="17"/>
  <c r="AX112" i="1" s="1"/>
  <c r="BI271" i="17"/>
  <c r="BH271" i="17"/>
  <c r="BG271" i="17"/>
  <c r="BF271" i="17"/>
  <c r="T271" i="17"/>
  <c r="T270" i="17"/>
  <c r="R271" i="17"/>
  <c r="R270" i="17" s="1"/>
  <c r="P271" i="17"/>
  <c r="P270" i="17" s="1"/>
  <c r="BK271" i="17"/>
  <c r="BK270" i="17" s="1"/>
  <c r="J270" i="17" s="1"/>
  <c r="J106" i="17" s="1"/>
  <c r="J271" i="17"/>
  <c r="BE271" i="17" s="1"/>
  <c r="BI266" i="17"/>
  <c r="BH266" i="17"/>
  <c r="BG266" i="17"/>
  <c r="BF266" i="17"/>
  <c r="T266" i="17"/>
  <c r="R266" i="17"/>
  <c r="P266" i="17"/>
  <c r="BK266" i="17"/>
  <c r="J266" i="17"/>
  <c r="BE266" i="17" s="1"/>
  <c r="BI263" i="17"/>
  <c r="BH263" i="17"/>
  <c r="BG263" i="17"/>
  <c r="BF263" i="17"/>
  <c r="T263" i="17"/>
  <c r="R263" i="17"/>
  <c r="P263" i="17"/>
  <c r="BK263" i="17"/>
  <c r="J263" i="17"/>
  <c r="BE263" i="17" s="1"/>
  <c r="BI258" i="17"/>
  <c r="BH258" i="17"/>
  <c r="BG258" i="17"/>
  <c r="BF258" i="17"/>
  <c r="T258" i="17"/>
  <c r="R258" i="17"/>
  <c r="P258" i="17"/>
  <c r="BK258" i="17"/>
  <c r="J258" i="17"/>
  <c r="BE258" i="17"/>
  <c r="BI255" i="17"/>
  <c r="BH255" i="17"/>
  <c r="BG255" i="17"/>
  <c r="BF255" i="17"/>
  <c r="T255" i="17"/>
  <c r="R255" i="17"/>
  <c r="P255" i="17"/>
  <c r="BK255" i="17"/>
  <c r="J255" i="17"/>
  <c r="BE255" i="17" s="1"/>
  <c r="BI252" i="17"/>
  <c r="BH252" i="17"/>
  <c r="BG252" i="17"/>
  <c r="BF252" i="17"/>
  <c r="T252" i="17"/>
  <c r="R252" i="17"/>
  <c r="R251" i="17"/>
  <c r="P252" i="17"/>
  <c r="BK252" i="17"/>
  <c r="J252" i="17"/>
  <c r="BE252" i="17" s="1"/>
  <c r="BI248" i="17"/>
  <c r="BH248" i="17"/>
  <c r="BG248" i="17"/>
  <c r="BF248" i="17"/>
  <c r="T248" i="17"/>
  <c r="R248" i="17"/>
  <c r="P248" i="17"/>
  <c r="BK248" i="17"/>
  <c r="J248" i="17"/>
  <c r="BE248" i="17" s="1"/>
  <c r="BI245" i="17"/>
  <c r="BH245" i="17"/>
  <c r="BG245" i="17"/>
  <c r="BF245" i="17"/>
  <c r="T245" i="17"/>
  <c r="R245" i="17"/>
  <c r="P245" i="17"/>
  <c r="BK245" i="17"/>
  <c r="J245" i="17"/>
  <c r="BE245" i="17" s="1"/>
  <c r="BI242" i="17"/>
  <c r="BH242" i="17"/>
  <c r="BG242" i="17"/>
  <c r="BF242" i="17"/>
  <c r="T242" i="17"/>
  <c r="R242" i="17"/>
  <c r="P242" i="17"/>
  <c r="BK242" i="17"/>
  <c r="J242" i="17"/>
  <c r="BE242" i="17" s="1"/>
  <c r="BI238" i="17"/>
  <c r="BH238" i="17"/>
  <c r="BG238" i="17"/>
  <c r="BF238" i="17"/>
  <c r="T238" i="17"/>
  <c r="R238" i="17"/>
  <c r="R237" i="17" s="1"/>
  <c r="P238" i="17"/>
  <c r="P237" i="17" s="1"/>
  <c r="BK238" i="17"/>
  <c r="BK237" i="17" s="1"/>
  <c r="J237" i="17" s="1"/>
  <c r="J104" i="17" s="1"/>
  <c r="J238" i="17"/>
  <c r="BE238" i="17" s="1"/>
  <c r="BI234" i="17"/>
  <c r="BH234" i="17"/>
  <c r="BG234" i="17"/>
  <c r="BF234" i="17"/>
  <c r="T234" i="17"/>
  <c r="R234" i="17"/>
  <c r="P234" i="17"/>
  <c r="BK234" i="17"/>
  <c r="J234" i="17"/>
  <c r="BE234" i="17" s="1"/>
  <c r="BI231" i="17"/>
  <c r="BH231" i="17"/>
  <c r="BG231" i="17"/>
  <c r="BF231" i="17"/>
  <c r="T231" i="17"/>
  <c r="R231" i="17"/>
  <c r="P231" i="17"/>
  <c r="BK231" i="17"/>
  <c r="J231" i="17"/>
  <c r="BE231" i="17" s="1"/>
  <c r="BI228" i="17"/>
  <c r="BH228" i="17"/>
  <c r="BG228" i="17"/>
  <c r="BF228" i="17"/>
  <c r="T228" i="17"/>
  <c r="R228" i="17"/>
  <c r="P228" i="17"/>
  <c r="BK228" i="17"/>
  <c r="J228" i="17"/>
  <c r="BE228" i="17" s="1"/>
  <c r="BI225" i="17"/>
  <c r="BH225" i="17"/>
  <c r="BG225" i="17"/>
  <c r="BF225" i="17"/>
  <c r="T225" i="17"/>
  <c r="R225" i="17"/>
  <c r="P225" i="17"/>
  <c r="BK225" i="17"/>
  <c r="J225" i="17"/>
  <c r="BE225" i="17" s="1"/>
  <c r="BI221" i="17"/>
  <c r="BH221" i="17"/>
  <c r="BG221" i="17"/>
  <c r="BF221" i="17"/>
  <c r="T221" i="17"/>
  <c r="T217" i="17" s="1"/>
  <c r="R221" i="17"/>
  <c r="P221" i="17"/>
  <c r="BK221" i="17"/>
  <c r="J221" i="17"/>
  <c r="BE221" i="17"/>
  <c r="BI218" i="17"/>
  <c r="BH218" i="17"/>
  <c r="BG218" i="17"/>
  <c r="BF218" i="17"/>
  <c r="T218" i="17"/>
  <c r="R218" i="17"/>
  <c r="R217" i="17" s="1"/>
  <c r="P218" i="17"/>
  <c r="P217" i="17" s="1"/>
  <c r="BK218" i="17"/>
  <c r="BK217" i="17" s="1"/>
  <c r="J217" i="17" s="1"/>
  <c r="J102" i="17" s="1"/>
  <c r="J218" i="17"/>
  <c r="BE218" i="17" s="1"/>
  <c r="BI214" i="17"/>
  <c r="BH214" i="17"/>
  <c r="BG214" i="17"/>
  <c r="BF214" i="17"/>
  <c r="T214" i="17"/>
  <c r="R214" i="17"/>
  <c r="P214" i="17"/>
  <c r="BK214" i="17"/>
  <c r="J214" i="17"/>
  <c r="BE214" i="17" s="1"/>
  <c r="BI210" i="17"/>
  <c r="BH210" i="17"/>
  <c r="BG210" i="17"/>
  <c r="BF210" i="17"/>
  <c r="T210" i="17"/>
  <c r="R210" i="17"/>
  <c r="P210" i="17"/>
  <c r="BK210" i="17"/>
  <c r="J210" i="17"/>
  <c r="BE210" i="17" s="1"/>
  <c r="BI207" i="17"/>
  <c r="BH207" i="17"/>
  <c r="BG207" i="17"/>
  <c r="BF207" i="17"/>
  <c r="T207" i="17"/>
  <c r="R207" i="17"/>
  <c r="P207" i="17"/>
  <c r="BK207" i="17"/>
  <c r="J207" i="17"/>
  <c r="BE207" i="17" s="1"/>
  <c r="BI204" i="17"/>
  <c r="BH204" i="17"/>
  <c r="BG204" i="17"/>
  <c r="BF204" i="17"/>
  <c r="T204" i="17"/>
  <c r="R204" i="17"/>
  <c r="P204" i="17"/>
  <c r="BK204" i="17"/>
  <c r="J204" i="17"/>
  <c r="BE204" i="17" s="1"/>
  <c r="BI201" i="17"/>
  <c r="BH201" i="17"/>
  <c r="BG201" i="17"/>
  <c r="BF201" i="17"/>
  <c r="T201" i="17"/>
  <c r="R201" i="17"/>
  <c r="P201" i="17"/>
  <c r="BK201" i="17"/>
  <c r="J201" i="17"/>
  <c r="BE201" i="17" s="1"/>
  <c r="BI198" i="17"/>
  <c r="BH198" i="17"/>
  <c r="BG198" i="17"/>
  <c r="BF198" i="17"/>
  <c r="T198" i="17"/>
  <c r="R198" i="17"/>
  <c r="P198" i="17"/>
  <c r="BK198" i="17"/>
  <c r="J198" i="17"/>
  <c r="BE198" i="17" s="1"/>
  <c r="BI194" i="17"/>
  <c r="BH194" i="17"/>
  <c r="BG194" i="17"/>
  <c r="BF194" i="17"/>
  <c r="T194" i="17"/>
  <c r="R194" i="17"/>
  <c r="P194" i="17"/>
  <c r="BK194" i="17"/>
  <c r="J194" i="17"/>
  <c r="BE194" i="17" s="1"/>
  <c r="BI191" i="17"/>
  <c r="BH191" i="17"/>
  <c r="BG191" i="17"/>
  <c r="BF191" i="17"/>
  <c r="T191" i="17"/>
  <c r="R191" i="17"/>
  <c r="P191" i="17"/>
  <c r="BK191" i="17"/>
  <c r="J191" i="17"/>
  <c r="BE191" i="17"/>
  <c r="BI188" i="17"/>
  <c r="BH188" i="17"/>
  <c r="BG188" i="17"/>
  <c r="BF188" i="17"/>
  <c r="T188" i="17"/>
  <c r="R188" i="17"/>
  <c r="P188" i="17"/>
  <c r="BK188" i="17"/>
  <c r="J188" i="17"/>
  <c r="BE188" i="17" s="1"/>
  <c r="BI185" i="17"/>
  <c r="BH185" i="17"/>
  <c r="BG185" i="17"/>
  <c r="BF185" i="17"/>
  <c r="T185" i="17"/>
  <c r="R185" i="17"/>
  <c r="P185" i="17"/>
  <c r="BK185" i="17"/>
  <c r="J185" i="17"/>
  <c r="BE185" i="17" s="1"/>
  <c r="BI182" i="17"/>
  <c r="BH182" i="17"/>
  <c r="BG182" i="17"/>
  <c r="BF182" i="17"/>
  <c r="T182" i="17"/>
  <c r="R182" i="17"/>
  <c r="P182" i="17"/>
  <c r="BK182" i="17"/>
  <c r="J182" i="17"/>
  <c r="BE182" i="17"/>
  <c r="BI179" i="17"/>
  <c r="BH179" i="17"/>
  <c r="BG179" i="17"/>
  <c r="BF179" i="17"/>
  <c r="T179" i="17"/>
  <c r="R179" i="17"/>
  <c r="P179" i="17"/>
  <c r="BK179" i="17"/>
  <c r="J179" i="17"/>
  <c r="BE179" i="17"/>
  <c r="BI176" i="17"/>
  <c r="BH176" i="17"/>
  <c r="BG176" i="17"/>
  <c r="BF176" i="17"/>
  <c r="T176" i="17"/>
  <c r="R176" i="17"/>
  <c r="P176" i="17"/>
  <c r="BK176" i="17"/>
  <c r="J176" i="17"/>
  <c r="BE176" i="17"/>
  <c r="BI173" i="17"/>
  <c r="BH173" i="17"/>
  <c r="BG173" i="17"/>
  <c r="BF173" i="17"/>
  <c r="T173" i="17"/>
  <c r="R173" i="17"/>
  <c r="P173" i="17"/>
  <c r="BK173" i="17"/>
  <c r="J173" i="17"/>
  <c r="BE173" i="17" s="1"/>
  <c r="BI169" i="17"/>
  <c r="BH169" i="17"/>
  <c r="BG169" i="17"/>
  <c r="BF169" i="17"/>
  <c r="T169" i="17"/>
  <c r="R169" i="17"/>
  <c r="P169" i="17"/>
  <c r="BK169" i="17"/>
  <c r="J169" i="17"/>
  <c r="BE169" i="17"/>
  <c r="BI166" i="17"/>
  <c r="BH166" i="17"/>
  <c r="BG166" i="17"/>
  <c r="BF166" i="17"/>
  <c r="T166" i="17"/>
  <c r="R166" i="17"/>
  <c r="P166" i="17"/>
  <c r="BK166" i="17"/>
  <c r="J166" i="17"/>
  <c r="BE166" i="17"/>
  <c r="BI163" i="17"/>
  <c r="BH163" i="17"/>
  <c r="BG163" i="17"/>
  <c r="BF163" i="17"/>
  <c r="T163" i="17"/>
  <c r="R163" i="17"/>
  <c r="P163" i="17"/>
  <c r="BK163" i="17"/>
  <c r="J163" i="17"/>
  <c r="BE163" i="17" s="1"/>
  <c r="BI160" i="17"/>
  <c r="BH160" i="17"/>
  <c r="BG160" i="17"/>
  <c r="BF160" i="17"/>
  <c r="T160" i="17"/>
  <c r="R160" i="17"/>
  <c r="P160" i="17"/>
  <c r="BK160" i="17"/>
  <c r="J160" i="17"/>
  <c r="BE160" i="17"/>
  <c r="BI155" i="17"/>
  <c r="BH155" i="17"/>
  <c r="BG155" i="17"/>
  <c r="BF155" i="17"/>
  <c r="T155" i="17"/>
  <c r="R155" i="17"/>
  <c r="P155" i="17"/>
  <c r="BK155" i="17"/>
  <c r="J155" i="17"/>
  <c r="BE155" i="17" s="1"/>
  <c r="BI150" i="17"/>
  <c r="BH150" i="17"/>
  <c r="BG150" i="17"/>
  <c r="BF150" i="17"/>
  <c r="T150" i="17"/>
  <c r="R150" i="17"/>
  <c r="P150" i="17"/>
  <c r="BK150" i="17"/>
  <c r="J150" i="17"/>
  <c r="BE150" i="17"/>
  <c r="BI147" i="17"/>
  <c r="BH147" i="17"/>
  <c r="BG147" i="17"/>
  <c r="BF147" i="17"/>
  <c r="T147" i="17"/>
  <c r="R147" i="17"/>
  <c r="P147" i="17"/>
  <c r="BK147" i="17"/>
  <c r="J147" i="17"/>
  <c r="BE147" i="17" s="1"/>
  <c r="BI144" i="17"/>
  <c r="BH144" i="17"/>
  <c r="BG144" i="17"/>
  <c r="BF144" i="17"/>
  <c r="T144" i="17"/>
  <c r="R144" i="17"/>
  <c r="P144" i="17"/>
  <c r="BK144" i="17"/>
  <c r="J144" i="17"/>
  <c r="BE144" i="17" s="1"/>
  <c r="BI139" i="17"/>
  <c r="BH139" i="17"/>
  <c r="BG139" i="17"/>
  <c r="BF139" i="17"/>
  <c r="T139" i="17"/>
  <c r="R139" i="17"/>
  <c r="P139" i="17"/>
  <c r="BK139" i="17"/>
  <c r="J139" i="17"/>
  <c r="BE139" i="17" s="1"/>
  <c r="BI136" i="17"/>
  <c r="BH136" i="17"/>
  <c r="BG136" i="17"/>
  <c r="BF136" i="17"/>
  <c r="T136" i="17"/>
  <c r="R136" i="17"/>
  <c r="P136" i="17"/>
  <c r="BK136" i="17"/>
  <c r="J136" i="17"/>
  <c r="BE136" i="17" s="1"/>
  <c r="BI131" i="17"/>
  <c r="BH131" i="17"/>
  <c r="BG131" i="17"/>
  <c r="BF131" i="17"/>
  <c r="T131" i="17"/>
  <c r="T130" i="17" s="1"/>
  <c r="R131" i="17"/>
  <c r="P131" i="17"/>
  <c r="P130" i="17" s="1"/>
  <c r="BK131" i="17"/>
  <c r="J131" i="17"/>
  <c r="BE131" i="17" s="1"/>
  <c r="J124" i="17"/>
  <c r="F122" i="17"/>
  <c r="E120" i="17"/>
  <c r="J93" i="17"/>
  <c r="F91" i="17"/>
  <c r="E89" i="17"/>
  <c r="J26" i="17"/>
  <c r="E26" i="17"/>
  <c r="J125" i="17" s="1"/>
  <c r="J25" i="17"/>
  <c r="J20" i="17"/>
  <c r="E20" i="17"/>
  <c r="F94" i="17" s="1"/>
  <c r="J19" i="17"/>
  <c r="J17" i="17"/>
  <c r="E17" i="17"/>
  <c r="F124" i="17" s="1"/>
  <c r="J16" i="17"/>
  <c r="J14" i="17"/>
  <c r="J122" i="17" s="1"/>
  <c r="E7" i="17"/>
  <c r="E85" i="17" s="1"/>
  <c r="J39" i="16"/>
  <c r="J38" i="16"/>
  <c r="AY111" i="1" s="1"/>
  <c r="J37" i="16"/>
  <c r="AX111" i="1" s="1"/>
  <c r="BI268" i="16"/>
  <c r="BH268" i="16"/>
  <c r="BG268" i="16"/>
  <c r="BF268" i="16"/>
  <c r="T268" i="16"/>
  <c r="T267" i="16" s="1"/>
  <c r="R268" i="16"/>
  <c r="R267" i="16" s="1"/>
  <c r="P268" i="16"/>
  <c r="P267" i="16" s="1"/>
  <c r="BK268" i="16"/>
  <c r="BK267" i="16" s="1"/>
  <c r="J267" i="16" s="1"/>
  <c r="J106" i="16" s="1"/>
  <c r="J268" i="16"/>
  <c r="BE268" i="16" s="1"/>
  <c r="BI264" i="16"/>
  <c r="BH264" i="16"/>
  <c r="BG264" i="16"/>
  <c r="BF264" i="16"/>
  <c r="T264" i="16"/>
  <c r="R264" i="16"/>
  <c r="P264" i="16"/>
  <c r="BK264" i="16"/>
  <c r="J264" i="16"/>
  <c r="BE264" i="16" s="1"/>
  <c r="BI261" i="16"/>
  <c r="BH261" i="16"/>
  <c r="BG261" i="16"/>
  <c r="BF261" i="16"/>
  <c r="T261" i="16"/>
  <c r="R261" i="16"/>
  <c r="P261" i="16"/>
  <c r="BK261" i="16"/>
  <c r="J261" i="16"/>
  <c r="BE261" i="16" s="1"/>
  <c r="BI258" i="16"/>
  <c r="BH258" i="16"/>
  <c r="BG258" i="16"/>
  <c r="BF258" i="16"/>
  <c r="T258" i="16"/>
  <c r="R258" i="16"/>
  <c r="P258" i="16"/>
  <c r="BK258" i="16"/>
  <c r="J258" i="16"/>
  <c r="BE258" i="16" s="1"/>
  <c r="BI255" i="16"/>
  <c r="BH255" i="16"/>
  <c r="BG255" i="16"/>
  <c r="BF255" i="16"/>
  <c r="T255" i="16"/>
  <c r="R255" i="16"/>
  <c r="P255" i="16"/>
  <c r="BK255" i="16"/>
  <c r="J255" i="16"/>
  <c r="BE255" i="16" s="1"/>
  <c r="BI250" i="16"/>
  <c r="BH250" i="16"/>
  <c r="BG250" i="16"/>
  <c r="BF250" i="16"/>
  <c r="T250" i="16"/>
  <c r="R250" i="16"/>
  <c r="P250" i="16"/>
  <c r="BK250" i="16"/>
  <c r="J250" i="16"/>
  <c r="BE250" i="16" s="1"/>
  <c r="BI247" i="16"/>
  <c r="BH247" i="16"/>
  <c r="BG247" i="16"/>
  <c r="BF247" i="16"/>
  <c r="T247" i="16"/>
  <c r="R247" i="16"/>
  <c r="P247" i="16"/>
  <c r="BK247" i="16"/>
  <c r="J247" i="16"/>
  <c r="BE247" i="16" s="1"/>
  <c r="BI244" i="16"/>
  <c r="BH244" i="16"/>
  <c r="BG244" i="16"/>
  <c r="BF244" i="16"/>
  <c r="T244" i="16"/>
  <c r="R244" i="16"/>
  <c r="P244" i="16"/>
  <c r="BK244" i="16"/>
  <c r="J244" i="16"/>
  <c r="BE244" i="16" s="1"/>
  <c r="BI240" i="16"/>
  <c r="BH240" i="16"/>
  <c r="BG240" i="16"/>
  <c r="BF240" i="16"/>
  <c r="T240" i="16"/>
  <c r="R240" i="16"/>
  <c r="P240" i="16"/>
  <c r="BK240" i="16"/>
  <c r="J240" i="16"/>
  <c r="BE240" i="16" s="1"/>
  <c r="BI237" i="16"/>
  <c r="BH237" i="16"/>
  <c r="BG237" i="16"/>
  <c r="BF237" i="16"/>
  <c r="T237" i="16"/>
  <c r="R237" i="16"/>
  <c r="P237" i="16"/>
  <c r="BK237" i="16"/>
  <c r="J237" i="16"/>
  <c r="BE237" i="16" s="1"/>
  <c r="BI234" i="16"/>
  <c r="BH234" i="16"/>
  <c r="BG234" i="16"/>
  <c r="BF234" i="16"/>
  <c r="T234" i="16"/>
  <c r="R234" i="16"/>
  <c r="P234" i="16"/>
  <c r="BK234" i="16"/>
  <c r="J234" i="16"/>
  <c r="BE234" i="16" s="1"/>
  <c r="BI230" i="16"/>
  <c r="BH230" i="16"/>
  <c r="BG230" i="16"/>
  <c r="BF230" i="16"/>
  <c r="T230" i="16"/>
  <c r="R230" i="16"/>
  <c r="P230" i="16"/>
  <c r="BK230" i="16"/>
  <c r="J230" i="16"/>
  <c r="BE230" i="16" s="1"/>
  <c r="BI226" i="16"/>
  <c r="BH226" i="16"/>
  <c r="BG226" i="16"/>
  <c r="BF226" i="16"/>
  <c r="T226" i="16"/>
  <c r="R226" i="16"/>
  <c r="P226" i="16"/>
  <c r="BK226" i="16"/>
  <c r="J226" i="16"/>
  <c r="BE226" i="16" s="1"/>
  <c r="BI223" i="16"/>
  <c r="BH223" i="16"/>
  <c r="BG223" i="16"/>
  <c r="BF223" i="16"/>
  <c r="T223" i="16"/>
  <c r="R223" i="16"/>
  <c r="P223" i="16"/>
  <c r="BK223" i="16"/>
  <c r="J223" i="16"/>
  <c r="BE223" i="16" s="1"/>
  <c r="BI220" i="16"/>
  <c r="BH220" i="16"/>
  <c r="BG220" i="16"/>
  <c r="BF220" i="16"/>
  <c r="T220" i="16"/>
  <c r="R220" i="16"/>
  <c r="P220" i="16"/>
  <c r="BK220" i="16"/>
  <c r="J220" i="16"/>
  <c r="BE220" i="16" s="1"/>
  <c r="BI217" i="16"/>
  <c r="BH217" i="16"/>
  <c r="BG217" i="16"/>
  <c r="BF217" i="16"/>
  <c r="T217" i="16"/>
  <c r="R217" i="16"/>
  <c r="P217" i="16"/>
  <c r="BK217" i="16"/>
  <c r="J217" i="16"/>
  <c r="BE217" i="16" s="1"/>
  <c r="BI214" i="16"/>
  <c r="BH214" i="16"/>
  <c r="BG214" i="16"/>
  <c r="BF214" i="16"/>
  <c r="T214" i="16"/>
  <c r="R214" i="16"/>
  <c r="P214" i="16"/>
  <c r="BK214" i="16"/>
  <c r="J214" i="16"/>
  <c r="BE214" i="16" s="1"/>
  <c r="BI210" i="16"/>
  <c r="BH210" i="16"/>
  <c r="BG210" i="16"/>
  <c r="BF210" i="16"/>
  <c r="T210" i="16"/>
  <c r="R210" i="16"/>
  <c r="P210" i="16"/>
  <c r="BK210" i="16"/>
  <c r="J210" i="16"/>
  <c r="BE210" i="16" s="1"/>
  <c r="BI207" i="16"/>
  <c r="BH207" i="16"/>
  <c r="BG207" i="16"/>
  <c r="BF207" i="16"/>
  <c r="T207" i="16"/>
  <c r="R207" i="16"/>
  <c r="P207" i="16"/>
  <c r="BK207" i="16"/>
  <c r="J207" i="16"/>
  <c r="BE207" i="16" s="1"/>
  <c r="BI203" i="16"/>
  <c r="BH203" i="16"/>
  <c r="BG203" i="16"/>
  <c r="BF203" i="16"/>
  <c r="T203" i="16"/>
  <c r="R203" i="16"/>
  <c r="P203" i="16"/>
  <c r="BK203" i="16"/>
  <c r="J203" i="16"/>
  <c r="BE203" i="16" s="1"/>
  <c r="BI200" i="16"/>
  <c r="BH200" i="16"/>
  <c r="BG200" i="16"/>
  <c r="BF200" i="16"/>
  <c r="T200" i="16"/>
  <c r="R200" i="16"/>
  <c r="P200" i="16"/>
  <c r="BK200" i="16"/>
  <c r="J200" i="16"/>
  <c r="BE200" i="16" s="1"/>
  <c r="BI195" i="16"/>
  <c r="BH195" i="16"/>
  <c r="BG195" i="16"/>
  <c r="BF195" i="16"/>
  <c r="T195" i="16"/>
  <c r="R195" i="16"/>
  <c r="P195" i="16"/>
  <c r="BK195" i="16"/>
  <c r="J195" i="16"/>
  <c r="BE195" i="16" s="1"/>
  <c r="BI192" i="16"/>
  <c r="BH192" i="16"/>
  <c r="BG192" i="16"/>
  <c r="BF192" i="16"/>
  <c r="T192" i="16"/>
  <c r="R192" i="16"/>
  <c r="P192" i="16"/>
  <c r="BK192" i="16"/>
  <c r="J192" i="16"/>
  <c r="BE192" i="16" s="1"/>
  <c r="BI189" i="16"/>
  <c r="BH189" i="16"/>
  <c r="BG189" i="16"/>
  <c r="BF189" i="16"/>
  <c r="T189" i="16"/>
  <c r="R189" i="16"/>
  <c r="P189" i="16"/>
  <c r="P188" i="16"/>
  <c r="BK189" i="16"/>
  <c r="J189" i="16"/>
  <c r="BE189" i="16" s="1"/>
  <c r="BI185" i="16"/>
  <c r="BH185" i="16"/>
  <c r="BG185" i="16"/>
  <c r="BF185" i="16"/>
  <c r="T185" i="16"/>
  <c r="T184" i="16"/>
  <c r="R185" i="16"/>
  <c r="R184" i="16" s="1"/>
  <c r="P185" i="16"/>
  <c r="P184" i="16" s="1"/>
  <c r="BK185" i="16"/>
  <c r="BK184" i="16" s="1"/>
  <c r="J184" i="16" s="1"/>
  <c r="J101" i="16" s="1"/>
  <c r="J185" i="16"/>
  <c r="BE185" i="16" s="1"/>
  <c r="BI181" i="16"/>
  <c r="BH181" i="16"/>
  <c r="BG181" i="16"/>
  <c r="BF181" i="16"/>
  <c r="T181" i="16"/>
  <c r="R181" i="16"/>
  <c r="P181" i="16"/>
  <c r="BK181" i="16"/>
  <c r="J181" i="16"/>
  <c r="BE181" i="16" s="1"/>
  <c r="BI178" i="16"/>
  <c r="BH178" i="16"/>
  <c r="BG178" i="16"/>
  <c r="BF178" i="16"/>
  <c r="T178" i="16"/>
  <c r="R178" i="16"/>
  <c r="P178" i="16"/>
  <c r="BK178" i="16"/>
  <c r="J178" i="16"/>
  <c r="BE178" i="16" s="1"/>
  <c r="BI175" i="16"/>
  <c r="BH175" i="16"/>
  <c r="BG175" i="16"/>
  <c r="BF175" i="16"/>
  <c r="T175" i="16"/>
  <c r="R175" i="16"/>
  <c r="P175" i="16"/>
  <c r="BK175" i="16"/>
  <c r="J175" i="16"/>
  <c r="BE175" i="16" s="1"/>
  <c r="BI172" i="16"/>
  <c r="BH172" i="16"/>
  <c r="BG172" i="16"/>
  <c r="BF172" i="16"/>
  <c r="T172" i="16"/>
  <c r="R172" i="16"/>
  <c r="P172" i="16"/>
  <c r="BK172" i="16"/>
  <c r="J172" i="16"/>
  <c r="BE172" i="16" s="1"/>
  <c r="BI169" i="16"/>
  <c r="BH169" i="16"/>
  <c r="BG169" i="16"/>
  <c r="BF169" i="16"/>
  <c r="T169" i="16"/>
  <c r="R169" i="16"/>
  <c r="P169" i="16"/>
  <c r="BK169" i="16"/>
  <c r="J169" i="16"/>
  <c r="BE169" i="16" s="1"/>
  <c r="BI166" i="16"/>
  <c r="BH166" i="16"/>
  <c r="BG166" i="16"/>
  <c r="BF166" i="16"/>
  <c r="T166" i="16"/>
  <c r="R166" i="16"/>
  <c r="P166" i="16"/>
  <c r="BK166" i="16"/>
  <c r="J166" i="16"/>
  <c r="BE166" i="16" s="1"/>
  <c r="BI163" i="16"/>
  <c r="BH163" i="16"/>
  <c r="BG163" i="16"/>
  <c r="BF163" i="16"/>
  <c r="T163" i="16"/>
  <c r="R163" i="16"/>
  <c r="P163" i="16"/>
  <c r="BK163" i="16"/>
  <c r="J163" i="16"/>
  <c r="BE163" i="16" s="1"/>
  <c r="BI160" i="16"/>
  <c r="BH160" i="16"/>
  <c r="BG160" i="16"/>
  <c r="BF160" i="16"/>
  <c r="T160" i="16"/>
  <c r="R160" i="16"/>
  <c r="P160" i="16"/>
  <c r="BK160" i="16"/>
  <c r="J160" i="16"/>
  <c r="BE160" i="16" s="1"/>
  <c r="BI156" i="16"/>
  <c r="BH156" i="16"/>
  <c r="BG156" i="16"/>
  <c r="BF156" i="16"/>
  <c r="T156" i="16"/>
  <c r="R156" i="16"/>
  <c r="P156" i="16"/>
  <c r="BK156" i="16"/>
  <c r="J156" i="16"/>
  <c r="BE156" i="16" s="1"/>
  <c r="BI153" i="16"/>
  <c r="BH153" i="16"/>
  <c r="BG153" i="16"/>
  <c r="BF153" i="16"/>
  <c r="T153" i="16"/>
  <c r="R153" i="16"/>
  <c r="P153" i="16"/>
  <c r="BK153" i="16"/>
  <c r="J153" i="16"/>
  <c r="BE153" i="16" s="1"/>
  <c r="BI150" i="16"/>
  <c r="BH150" i="16"/>
  <c r="BG150" i="16"/>
  <c r="BF150" i="16"/>
  <c r="T150" i="16"/>
  <c r="R150" i="16"/>
  <c r="P150" i="16"/>
  <c r="BK150" i="16"/>
  <c r="J150" i="16"/>
  <c r="BE150" i="16" s="1"/>
  <c r="BI147" i="16"/>
  <c r="BH147" i="16"/>
  <c r="BG147" i="16"/>
  <c r="BF147" i="16"/>
  <c r="T147" i="16"/>
  <c r="R147" i="16"/>
  <c r="P147" i="16"/>
  <c r="BK147" i="16"/>
  <c r="J147" i="16"/>
  <c r="BE147" i="16" s="1"/>
  <c r="BI144" i="16"/>
  <c r="BH144" i="16"/>
  <c r="BG144" i="16"/>
  <c r="BF144" i="16"/>
  <c r="T144" i="16"/>
  <c r="R144" i="16"/>
  <c r="P144" i="16"/>
  <c r="BK144" i="16"/>
  <c r="J144" i="16"/>
  <c r="BE144" i="16"/>
  <c r="BI139" i="16"/>
  <c r="BH139" i="16"/>
  <c r="BG139" i="16"/>
  <c r="BF139" i="16"/>
  <c r="T139" i="16"/>
  <c r="R139" i="16"/>
  <c r="P139" i="16"/>
  <c r="BK139" i="16"/>
  <c r="J139" i="16"/>
  <c r="BE139" i="16" s="1"/>
  <c r="BI136" i="16"/>
  <c r="BH136" i="16"/>
  <c r="BG136" i="16"/>
  <c r="BF136" i="16"/>
  <c r="T136" i="16"/>
  <c r="R136" i="16"/>
  <c r="P136" i="16"/>
  <c r="BK136" i="16"/>
  <c r="J136" i="16"/>
  <c r="BE136" i="16" s="1"/>
  <c r="BI131" i="16"/>
  <c r="BH131" i="16"/>
  <c r="BG131" i="16"/>
  <c r="BF131" i="16"/>
  <c r="T131" i="16"/>
  <c r="R131" i="16"/>
  <c r="R130" i="16" s="1"/>
  <c r="P131" i="16"/>
  <c r="BK131" i="16"/>
  <c r="J131" i="16"/>
  <c r="BE131" i="16" s="1"/>
  <c r="J124" i="16"/>
  <c r="F122" i="16"/>
  <c r="E120" i="16"/>
  <c r="J93" i="16"/>
  <c r="F91" i="16"/>
  <c r="E89" i="16"/>
  <c r="J26" i="16"/>
  <c r="E26" i="16"/>
  <c r="J125" i="16" s="1"/>
  <c r="J25" i="16"/>
  <c r="J20" i="16"/>
  <c r="E20" i="16"/>
  <c r="F94" i="16" s="1"/>
  <c r="J19" i="16"/>
  <c r="J17" i="16"/>
  <c r="E17" i="16"/>
  <c r="F93" i="16" s="1"/>
  <c r="J16" i="16"/>
  <c r="J14" i="16"/>
  <c r="J91" i="16" s="1"/>
  <c r="E7" i="16"/>
  <c r="E85" i="16" s="1"/>
  <c r="J39" i="15"/>
  <c r="J38" i="15"/>
  <c r="AY110" i="1" s="1"/>
  <c r="J37" i="15"/>
  <c r="AX110" i="1" s="1"/>
  <c r="BI444" i="15"/>
  <c r="BH444" i="15"/>
  <c r="BG444" i="15"/>
  <c r="BF444" i="15"/>
  <c r="T444" i="15"/>
  <c r="T443" i="15"/>
  <c r="R444" i="15"/>
  <c r="R443" i="15" s="1"/>
  <c r="P444" i="15"/>
  <c r="P443" i="15"/>
  <c r="BK444" i="15"/>
  <c r="BK443" i="15" s="1"/>
  <c r="J443" i="15" s="1"/>
  <c r="J109" i="15" s="1"/>
  <c r="J444" i="15"/>
  <c r="BE444" i="15" s="1"/>
  <c r="BI440" i="15"/>
  <c r="BH440" i="15"/>
  <c r="BG440" i="15"/>
  <c r="BF440" i="15"/>
  <c r="T440" i="15"/>
  <c r="R440" i="15"/>
  <c r="P440" i="15"/>
  <c r="BK440" i="15"/>
  <c r="J440" i="15"/>
  <c r="BE440" i="15" s="1"/>
  <c r="BI435" i="15"/>
  <c r="BH435" i="15"/>
  <c r="BG435" i="15"/>
  <c r="BF435" i="15"/>
  <c r="T435" i="15"/>
  <c r="R435" i="15"/>
  <c r="P435" i="15"/>
  <c r="BK435" i="15"/>
  <c r="J435" i="15"/>
  <c r="BE435" i="15" s="1"/>
  <c r="BI432" i="15"/>
  <c r="BH432" i="15"/>
  <c r="BG432" i="15"/>
  <c r="BF432" i="15"/>
  <c r="T432" i="15"/>
  <c r="R432" i="15"/>
  <c r="P432" i="15"/>
  <c r="BK432" i="15"/>
  <c r="J432" i="15"/>
  <c r="BE432" i="15" s="1"/>
  <c r="BI429" i="15"/>
  <c r="BH429" i="15"/>
  <c r="BG429" i="15"/>
  <c r="BF429" i="15"/>
  <c r="T429" i="15"/>
  <c r="R429" i="15"/>
  <c r="P429" i="15"/>
  <c r="BK429" i="15"/>
  <c r="J429" i="15"/>
  <c r="BE429" i="15" s="1"/>
  <c r="BI422" i="15"/>
  <c r="BH422" i="15"/>
  <c r="BG422" i="15"/>
  <c r="BF422" i="15"/>
  <c r="T422" i="15"/>
  <c r="R422" i="15"/>
  <c r="P422" i="15"/>
  <c r="BK422" i="15"/>
  <c r="J422" i="15"/>
  <c r="BE422" i="15" s="1"/>
  <c r="BI414" i="15"/>
  <c r="BH414" i="15"/>
  <c r="BG414" i="15"/>
  <c r="BF414" i="15"/>
  <c r="T414" i="15"/>
  <c r="R414" i="15"/>
  <c r="P414" i="15"/>
  <c r="BK414" i="15"/>
  <c r="J414" i="15"/>
  <c r="BE414" i="15" s="1"/>
  <c r="BI411" i="15"/>
  <c r="BH411" i="15"/>
  <c r="BG411" i="15"/>
  <c r="BF411" i="15"/>
  <c r="T411" i="15"/>
  <c r="R411" i="15"/>
  <c r="P411" i="15"/>
  <c r="BK411" i="15"/>
  <c r="J411" i="15"/>
  <c r="BE411" i="15" s="1"/>
  <c r="BI406" i="15"/>
  <c r="BH406" i="15"/>
  <c r="BG406" i="15"/>
  <c r="BF406" i="15"/>
  <c r="T406" i="15"/>
  <c r="R406" i="15"/>
  <c r="P406" i="15"/>
  <c r="P405" i="15" s="1"/>
  <c r="BK406" i="15"/>
  <c r="J406" i="15"/>
  <c r="BE406" i="15" s="1"/>
  <c r="BI402" i="15"/>
  <c r="BH402" i="15"/>
  <c r="BG402" i="15"/>
  <c r="BF402" i="15"/>
  <c r="T402" i="15"/>
  <c r="R402" i="15"/>
  <c r="P402" i="15"/>
  <c r="BK402" i="15"/>
  <c r="J402" i="15"/>
  <c r="BE402" i="15" s="1"/>
  <c r="BI398" i="15"/>
  <c r="BH398" i="15"/>
  <c r="BG398" i="15"/>
  <c r="BF398" i="15"/>
  <c r="T398" i="15"/>
  <c r="R398" i="15"/>
  <c r="P398" i="15"/>
  <c r="BK398" i="15"/>
  <c r="J398" i="15"/>
  <c r="BE398" i="15" s="1"/>
  <c r="BI395" i="15"/>
  <c r="BH395" i="15"/>
  <c r="BG395" i="15"/>
  <c r="BF395" i="15"/>
  <c r="T395" i="15"/>
  <c r="R395" i="15"/>
  <c r="P395" i="15"/>
  <c r="BK395" i="15"/>
  <c r="J395" i="15"/>
  <c r="BE395" i="15" s="1"/>
  <c r="BI392" i="15"/>
  <c r="BH392" i="15"/>
  <c r="BG392" i="15"/>
  <c r="BF392" i="15"/>
  <c r="T392" i="15"/>
  <c r="R392" i="15"/>
  <c r="P392" i="15"/>
  <c r="BK392" i="15"/>
  <c r="J392" i="15"/>
  <c r="BE392" i="15" s="1"/>
  <c r="BI389" i="15"/>
  <c r="BH389" i="15"/>
  <c r="BG389" i="15"/>
  <c r="BF389" i="15"/>
  <c r="T389" i="15"/>
  <c r="R389" i="15"/>
  <c r="P389" i="15"/>
  <c r="BK389" i="15"/>
  <c r="J389" i="15"/>
  <c r="BE389" i="15" s="1"/>
  <c r="BI386" i="15"/>
  <c r="BH386" i="15"/>
  <c r="BG386" i="15"/>
  <c r="BF386" i="15"/>
  <c r="T386" i="15"/>
  <c r="R386" i="15"/>
  <c r="P386" i="15"/>
  <c r="BK386" i="15"/>
  <c r="J386" i="15"/>
  <c r="BE386" i="15" s="1"/>
  <c r="BI383" i="15"/>
  <c r="BH383" i="15"/>
  <c r="BG383" i="15"/>
  <c r="BF383" i="15"/>
  <c r="T383" i="15"/>
  <c r="R383" i="15"/>
  <c r="P383" i="15"/>
  <c r="BK383" i="15"/>
  <c r="J383" i="15"/>
  <c r="BE383" i="15" s="1"/>
  <c r="BI380" i="15"/>
  <c r="BH380" i="15"/>
  <c r="BG380" i="15"/>
  <c r="BF380" i="15"/>
  <c r="T380" i="15"/>
  <c r="R380" i="15"/>
  <c r="P380" i="15"/>
  <c r="BK380" i="15"/>
  <c r="J380" i="15"/>
  <c r="BE380" i="15" s="1"/>
  <c r="BI377" i="15"/>
  <c r="BH377" i="15"/>
  <c r="BG377" i="15"/>
  <c r="BF377" i="15"/>
  <c r="T377" i="15"/>
  <c r="R377" i="15"/>
  <c r="P377" i="15"/>
  <c r="BK377" i="15"/>
  <c r="J377" i="15"/>
  <c r="BE377" i="15" s="1"/>
  <c r="BI374" i="15"/>
  <c r="BH374" i="15"/>
  <c r="BG374" i="15"/>
  <c r="BF374" i="15"/>
  <c r="T374" i="15"/>
  <c r="R374" i="15"/>
  <c r="P374" i="15"/>
  <c r="BK374" i="15"/>
  <c r="J374" i="15"/>
  <c r="BE374" i="15" s="1"/>
  <c r="BI371" i="15"/>
  <c r="BH371" i="15"/>
  <c r="BG371" i="15"/>
  <c r="BF371" i="15"/>
  <c r="T371" i="15"/>
  <c r="T366" i="15" s="1"/>
  <c r="T305" i="15" s="1"/>
  <c r="R371" i="15"/>
  <c r="P371" i="15"/>
  <c r="BK371" i="15"/>
  <c r="J371" i="15"/>
  <c r="BE371" i="15"/>
  <c r="BI367" i="15"/>
  <c r="BH367" i="15"/>
  <c r="BG367" i="15"/>
  <c r="BF367" i="15"/>
  <c r="T367" i="15"/>
  <c r="R367" i="15"/>
  <c r="R366" i="15" s="1"/>
  <c r="P367" i="15"/>
  <c r="BK367" i="15"/>
  <c r="J367" i="15"/>
  <c r="BE367" i="15" s="1"/>
  <c r="BI363" i="15"/>
  <c r="BH363" i="15"/>
  <c r="BG363" i="15"/>
  <c r="BF363" i="15"/>
  <c r="T363" i="15"/>
  <c r="R363" i="15"/>
  <c r="P363" i="15"/>
  <c r="BK363" i="15"/>
  <c r="J363" i="15"/>
  <c r="BE363" i="15" s="1"/>
  <c r="BI360" i="15"/>
  <c r="BH360" i="15"/>
  <c r="BG360" i="15"/>
  <c r="BF360" i="15"/>
  <c r="T360" i="15"/>
  <c r="R360" i="15"/>
  <c r="P360" i="15"/>
  <c r="BK360" i="15"/>
  <c r="J360" i="15"/>
  <c r="BE360" i="15"/>
  <c r="BI357" i="15"/>
  <c r="BH357" i="15"/>
  <c r="BG357" i="15"/>
  <c r="BF357" i="15"/>
  <c r="T357" i="15"/>
  <c r="R357" i="15"/>
  <c r="P357" i="15"/>
  <c r="BK357" i="15"/>
  <c r="J357" i="15"/>
  <c r="BE357" i="15" s="1"/>
  <c r="BI354" i="15"/>
  <c r="BH354" i="15"/>
  <c r="BG354" i="15"/>
  <c r="BF354" i="15"/>
  <c r="T354" i="15"/>
  <c r="R354" i="15"/>
  <c r="P354" i="15"/>
  <c r="BK354" i="15"/>
  <c r="J354" i="15"/>
  <c r="BE354" i="15"/>
  <c r="BI351" i="15"/>
  <c r="BH351" i="15"/>
  <c r="BG351" i="15"/>
  <c r="BF351" i="15"/>
  <c r="T351" i="15"/>
  <c r="R351" i="15"/>
  <c r="P351" i="15"/>
  <c r="BK351" i="15"/>
  <c r="J351" i="15"/>
  <c r="BE351" i="15" s="1"/>
  <c r="BI348" i="15"/>
  <c r="BH348" i="15"/>
  <c r="BG348" i="15"/>
  <c r="BF348" i="15"/>
  <c r="T348" i="15"/>
  <c r="R348" i="15"/>
  <c r="P348" i="15"/>
  <c r="BK348" i="15"/>
  <c r="J348" i="15"/>
  <c r="BE348" i="15" s="1"/>
  <c r="BI345" i="15"/>
  <c r="BH345" i="15"/>
  <c r="BG345" i="15"/>
  <c r="BF345" i="15"/>
  <c r="T345" i="15"/>
  <c r="R345" i="15"/>
  <c r="P345" i="15"/>
  <c r="BK345" i="15"/>
  <c r="J345" i="15"/>
  <c r="BE345" i="15" s="1"/>
  <c r="BI342" i="15"/>
  <c r="BH342" i="15"/>
  <c r="BG342" i="15"/>
  <c r="BF342" i="15"/>
  <c r="T342" i="15"/>
  <c r="R342" i="15"/>
  <c r="P342" i="15"/>
  <c r="BK342" i="15"/>
  <c r="J342" i="15"/>
  <c r="BE342" i="15"/>
  <c r="BI339" i="15"/>
  <c r="BH339" i="15"/>
  <c r="BG339" i="15"/>
  <c r="BF339" i="15"/>
  <c r="T339" i="15"/>
  <c r="R339" i="15"/>
  <c r="P339" i="15"/>
  <c r="BK339" i="15"/>
  <c r="J339" i="15"/>
  <c r="BE339" i="15" s="1"/>
  <c r="BI336" i="15"/>
  <c r="BH336" i="15"/>
  <c r="BG336" i="15"/>
  <c r="BF336" i="15"/>
  <c r="T336" i="15"/>
  <c r="R336" i="15"/>
  <c r="P336" i="15"/>
  <c r="BK336" i="15"/>
  <c r="J336" i="15"/>
  <c r="BE336" i="15" s="1"/>
  <c r="BI333" i="15"/>
  <c r="BH333" i="15"/>
  <c r="BG333" i="15"/>
  <c r="BF333" i="15"/>
  <c r="T333" i="15"/>
  <c r="R333" i="15"/>
  <c r="P333" i="15"/>
  <c r="BK333" i="15"/>
  <c r="J333" i="15"/>
  <c r="BE333" i="15" s="1"/>
  <c r="BI330" i="15"/>
  <c r="BH330" i="15"/>
  <c r="BG330" i="15"/>
  <c r="BF330" i="15"/>
  <c r="T330" i="15"/>
  <c r="R330" i="15"/>
  <c r="P330" i="15"/>
  <c r="BK330" i="15"/>
  <c r="J330" i="15"/>
  <c r="BE330" i="15" s="1"/>
  <c r="BI326" i="15"/>
  <c r="BH326" i="15"/>
  <c r="BG326" i="15"/>
  <c r="BF326" i="15"/>
  <c r="T326" i="15"/>
  <c r="R326" i="15"/>
  <c r="P326" i="15"/>
  <c r="BK326" i="15"/>
  <c r="J326" i="15"/>
  <c r="BE326" i="15" s="1"/>
  <c r="BI323" i="15"/>
  <c r="BH323" i="15"/>
  <c r="BG323" i="15"/>
  <c r="BF323" i="15"/>
  <c r="T323" i="15"/>
  <c r="R323" i="15"/>
  <c r="P323" i="15"/>
  <c r="BK323" i="15"/>
  <c r="J323" i="15"/>
  <c r="BE323" i="15" s="1"/>
  <c r="BI319" i="15"/>
  <c r="BH319" i="15"/>
  <c r="BG319" i="15"/>
  <c r="BF319" i="15"/>
  <c r="T319" i="15"/>
  <c r="R319" i="15"/>
  <c r="P319" i="15"/>
  <c r="BK319" i="15"/>
  <c r="J319" i="15"/>
  <c r="BE319" i="15"/>
  <c r="BI315" i="15"/>
  <c r="BH315" i="15"/>
  <c r="BG315" i="15"/>
  <c r="BF315" i="15"/>
  <c r="T315" i="15"/>
  <c r="R315" i="15"/>
  <c r="P315" i="15"/>
  <c r="BK315" i="15"/>
  <c r="J315" i="15"/>
  <c r="BE315" i="15" s="1"/>
  <c r="BI312" i="15"/>
  <c r="BH312" i="15"/>
  <c r="BG312" i="15"/>
  <c r="BF312" i="15"/>
  <c r="T312" i="15"/>
  <c r="R312" i="15"/>
  <c r="P312" i="15"/>
  <c r="BK312" i="15"/>
  <c r="J312" i="15"/>
  <c r="BE312" i="15"/>
  <c r="BI309" i="15"/>
  <c r="BH309" i="15"/>
  <c r="BG309" i="15"/>
  <c r="BF309" i="15"/>
  <c r="T309" i="15"/>
  <c r="R309" i="15"/>
  <c r="P309" i="15"/>
  <c r="BK309" i="15"/>
  <c r="J309" i="15"/>
  <c r="BE309" i="15" s="1"/>
  <c r="BI306" i="15"/>
  <c r="BH306" i="15"/>
  <c r="BG306" i="15"/>
  <c r="BF306" i="15"/>
  <c r="T306" i="15"/>
  <c r="R306" i="15"/>
  <c r="P306" i="15"/>
  <c r="BK306" i="15"/>
  <c r="J306" i="15"/>
  <c r="BE306" i="15" s="1"/>
  <c r="BI302" i="15"/>
  <c r="BH302" i="15"/>
  <c r="BG302" i="15"/>
  <c r="BF302" i="15"/>
  <c r="T302" i="15"/>
  <c r="R302" i="15"/>
  <c r="P302" i="15"/>
  <c r="BK302" i="15"/>
  <c r="J302" i="15"/>
  <c r="BE302" i="15" s="1"/>
  <c r="BI299" i="15"/>
  <c r="BH299" i="15"/>
  <c r="BG299" i="15"/>
  <c r="BF299" i="15"/>
  <c r="T299" i="15"/>
  <c r="R299" i="15"/>
  <c r="P299" i="15"/>
  <c r="BK299" i="15"/>
  <c r="J299" i="15"/>
  <c r="BE299" i="15" s="1"/>
  <c r="BI296" i="15"/>
  <c r="BH296" i="15"/>
  <c r="BG296" i="15"/>
  <c r="BF296" i="15"/>
  <c r="T296" i="15"/>
  <c r="R296" i="15"/>
  <c r="P296" i="15"/>
  <c r="BK296" i="15"/>
  <c r="J296" i="15"/>
  <c r="BE296" i="15" s="1"/>
  <c r="BI293" i="15"/>
  <c r="BH293" i="15"/>
  <c r="BG293" i="15"/>
  <c r="BF293" i="15"/>
  <c r="T293" i="15"/>
  <c r="R293" i="15"/>
  <c r="P293" i="15"/>
  <c r="BK293" i="15"/>
  <c r="J293" i="15"/>
  <c r="BE293" i="15" s="1"/>
  <c r="BI290" i="15"/>
  <c r="BH290" i="15"/>
  <c r="BG290" i="15"/>
  <c r="BF290" i="15"/>
  <c r="T290" i="15"/>
  <c r="R290" i="15"/>
  <c r="P290" i="15"/>
  <c r="BK290" i="15"/>
  <c r="J290" i="15"/>
  <c r="BE290" i="15" s="1"/>
  <c r="BI287" i="15"/>
  <c r="BH287" i="15"/>
  <c r="BG287" i="15"/>
  <c r="BF287" i="15"/>
  <c r="T287" i="15"/>
  <c r="R287" i="15"/>
  <c r="P287" i="15"/>
  <c r="BK287" i="15"/>
  <c r="J287" i="15"/>
  <c r="BE287" i="15" s="1"/>
  <c r="BI284" i="15"/>
  <c r="BH284" i="15"/>
  <c r="BG284" i="15"/>
  <c r="BF284" i="15"/>
  <c r="T284" i="15"/>
  <c r="T283" i="15" s="1"/>
  <c r="R284" i="15"/>
  <c r="R283" i="15" s="1"/>
  <c r="P284" i="15"/>
  <c r="BK284" i="15"/>
  <c r="J284" i="15"/>
  <c r="BE284" i="15" s="1"/>
  <c r="BI280" i="15"/>
  <c r="BH280" i="15"/>
  <c r="BG280" i="15"/>
  <c r="BF280" i="15"/>
  <c r="T280" i="15"/>
  <c r="T279" i="15" s="1"/>
  <c r="R280" i="15"/>
  <c r="R279" i="15"/>
  <c r="P280" i="15"/>
  <c r="P279" i="15" s="1"/>
  <c r="BK280" i="15"/>
  <c r="BK279" i="15" s="1"/>
  <c r="J279" i="15" s="1"/>
  <c r="J104" i="15" s="1"/>
  <c r="J280" i="15"/>
  <c r="BE280" i="15" s="1"/>
  <c r="BI276" i="15"/>
  <c r="BH276" i="15"/>
  <c r="BG276" i="15"/>
  <c r="BF276" i="15"/>
  <c r="T276" i="15"/>
  <c r="R276" i="15"/>
  <c r="P276" i="15"/>
  <c r="BK276" i="15"/>
  <c r="J276" i="15"/>
  <c r="BE276" i="15" s="1"/>
  <c r="BI273" i="15"/>
  <c r="BH273" i="15"/>
  <c r="BG273" i="15"/>
  <c r="BF273" i="15"/>
  <c r="T273" i="15"/>
  <c r="R273" i="15"/>
  <c r="P273" i="15"/>
  <c r="BK273" i="15"/>
  <c r="J273" i="15"/>
  <c r="BE273" i="15" s="1"/>
  <c r="BI269" i="15"/>
  <c r="BH269" i="15"/>
  <c r="BG269" i="15"/>
  <c r="BF269" i="15"/>
  <c r="T269" i="15"/>
  <c r="R269" i="15"/>
  <c r="P269" i="15"/>
  <c r="BK269" i="15"/>
  <c r="J269" i="15"/>
  <c r="BE269" i="15" s="1"/>
  <c r="BI266" i="15"/>
  <c r="BH266" i="15"/>
  <c r="BG266" i="15"/>
  <c r="BF266" i="15"/>
  <c r="T266" i="15"/>
  <c r="R266" i="15"/>
  <c r="P266" i="15"/>
  <c r="BK266" i="15"/>
  <c r="J266" i="15"/>
  <c r="BE266" i="15"/>
  <c r="BI263" i="15"/>
  <c r="BH263" i="15"/>
  <c r="BG263" i="15"/>
  <c r="BF263" i="15"/>
  <c r="T263" i="15"/>
  <c r="R263" i="15"/>
  <c r="P263" i="15"/>
  <c r="BK263" i="15"/>
  <c r="J263" i="15"/>
  <c r="BE263" i="15" s="1"/>
  <c r="BI260" i="15"/>
  <c r="BH260" i="15"/>
  <c r="BG260" i="15"/>
  <c r="BF260" i="15"/>
  <c r="T260" i="15"/>
  <c r="R260" i="15"/>
  <c r="P260" i="15"/>
  <c r="BK260" i="15"/>
  <c r="J260" i="15"/>
  <c r="BE260" i="15" s="1"/>
  <c r="BI257" i="15"/>
  <c r="BH257" i="15"/>
  <c r="BG257" i="15"/>
  <c r="BF257" i="15"/>
  <c r="T257" i="15"/>
  <c r="R257" i="15"/>
  <c r="P257" i="15"/>
  <c r="BK257" i="15"/>
  <c r="J257" i="15"/>
  <c r="BE257" i="15" s="1"/>
  <c r="BI252" i="15"/>
  <c r="BH252" i="15"/>
  <c r="BG252" i="15"/>
  <c r="BF252" i="15"/>
  <c r="T252" i="15"/>
  <c r="R252" i="15"/>
  <c r="P252" i="15"/>
  <c r="BK252" i="15"/>
  <c r="J252" i="15"/>
  <c r="BE252" i="15" s="1"/>
  <c r="BI249" i="15"/>
  <c r="BH249" i="15"/>
  <c r="BG249" i="15"/>
  <c r="BF249" i="15"/>
  <c r="T249" i="15"/>
  <c r="R249" i="15"/>
  <c r="P249" i="15"/>
  <c r="BK249" i="15"/>
  <c r="J249" i="15"/>
  <c r="BE249" i="15" s="1"/>
  <c r="BI246" i="15"/>
  <c r="BH246" i="15"/>
  <c r="BG246" i="15"/>
  <c r="BF246" i="15"/>
  <c r="T246" i="15"/>
  <c r="R246" i="15"/>
  <c r="P246" i="15"/>
  <c r="BK246" i="15"/>
  <c r="J246" i="15"/>
  <c r="BE246" i="15" s="1"/>
  <c r="BI243" i="15"/>
  <c r="BH243" i="15"/>
  <c r="BG243" i="15"/>
  <c r="BF243" i="15"/>
  <c r="T243" i="15"/>
  <c r="R243" i="15"/>
  <c r="P243" i="15"/>
  <c r="BK243" i="15"/>
  <c r="J243" i="15"/>
  <c r="BE243" i="15" s="1"/>
  <c r="BI240" i="15"/>
  <c r="BH240" i="15"/>
  <c r="BG240" i="15"/>
  <c r="BF240" i="15"/>
  <c r="T240" i="15"/>
  <c r="R240" i="15"/>
  <c r="P240" i="15"/>
  <c r="BK240" i="15"/>
  <c r="J240" i="15"/>
  <c r="BE240" i="15" s="1"/>
  <c r="BI237" i="15"/>
  <c r="BH237" i="15"/>
  <c r="BG237" i="15"/>
  <c r="BF237" i="15"/>
  <c r="T237" i="15"/>
  <c r="R237" i="15"/>
  <c r="P237" i="15"/>
  <c r="BK237" i="15"/>
  <c r="J237" i="15"/>
  <c r="BE237" i="15" s="1"/>
  <c r="BI234" i="15"/>
  <c r="BH234" i="15"/>
  <c r="BG234" i="15"/>
  <c r="BF234" i="15"/>
  <c r="T234" i="15"/>
  <c r="R234" i="15"/>
  <c r="P234" i="15"/>
  <c r="BK234" i="15"/>
  <c r="J234" i="15"/>
  <c r="BE234" i="15" s="1"/>
  <c r="BI229" i="15"/>
  <c r="BH229" i="15"/>
  <c r="BG229" i="15"/>
  <c r="BF229" i="15"/>
  <c r="T229" i="15"/>
  <c r="T228" i="15" s="1"/>
  <c r="R229" i="15"/>
  <c r="R228" i="15" s="1"/>
  <c r="P229" i="15"/>
  <c r="P228" i="15" s="1"/>
  <c r="BK229" i="15"/>
  <c r="BK228" i="15" s="1"/>
  <c r="J228" i="15" s="1"/>
  <c r="J102" i="15" s="1"/>
  <c r="J229" i="15"/>
  <c r="BE229" i="15" s="1"/>
  <c r="BI225" i="15"/>
  <c r="BH225" i="15"/>
  <c r="BG225" i="15"/>
  <c r="BF225" i="15"/>
  <c r="T225" i="15"/>
  <c r="T224" i="15"/>
  <c r="R225" i="15"/>
  <c r="R224" i="15"/>
  <c r="P225" i="15"/>
  <c r="P224" i="15" s="1"/>
  <c r="BK225" i="15"/>
  <c r="BK224" i="15" s="1"/>
  <c r="J224" i="15" s="1"/>
  <c r="J101" i="15" s="1"/>
  <c r="J225" i="15"/>
  <c r="BE225" i="15" s="1"/>
  <c r="BI221" i="15"/>
  <c r="BH221" i="15"/>
  <c r="BG221" i="15"/>
  <c r="BF221" i="15"/>
  <c r="T221" i="15"/>
  <c r="R221" i="15"/>
  <c r="P221" i="15"/>
  <c r="BK221" i="15"/>
  <c r="J221" i="15"/>
  <c r="BE221" i="15" s="1"/>
  <c r="BI218" i="15"/>
  <c r="BH218" i="15"/>
  <c r="BG218" i="15"/>
  <c r="BF218" i="15"/>
  <c r="T218" i="15"/>
  <c r="R218" i="15"/>
  <c r="P218" i="15"/>
  <c r="BK218" i="15"/>
  <c r="J218" i="15"/>
  <c r="BE218" i="15" s="1"/>
  <c r="BI215" i="15"/>
  <c r="BH215" i="15"/>
  <c r="BG215" i="15"/>
  <c r="BF215" i="15"/>
  <c r="T215" i="15"/>
  <c r="R215" i="15"/>
  <c r="P215" i="15"/>
  <c r="BK215" i="15"/>
  <c r="J215" i="15"/>
  <c r="BE215" i="15" s="1"/>
  <c r="BI212" i="15"/>
  <c r="BH212" i="15"/>
  <c r="BG212" i="15"/>
  <c r="BF212" i="15"/>
  <c r="T212" i="15"/>
  <c r="R212" i="15"/>
  <c r="P212" i="15"/>
  <c r="BK212" i="15"/>
  <c r="J212" i="15"/>
  <c r="BE212" i="15" s="1"/>
  <c r="BI209" i="15"/>
  <c r="BH209" i="15"/>
  <c r="BG209" i="15"/>
  <c r="BF209" i="15"/>
  <c r="T209" i="15"/>
  <c r="R209" i="15"/>
  <c r="P209" i="15"/>
  <c r="BK209" i="15"/>
  <c r="J209" i="15"/>
  <c r="BE209" i="15" s="1"/>
  <c r="BI206" i="15"/>
  <c r="BH206" i="15"/>
  <c r="BG206" i="15"/>
  <c r="BF206" i="15"/>
  <c r="T206" i="15"/>
  <c r="R206" i="15"/>
  <c r="P206" i="15"/>
  <c r="BK206" i="15"/>
  <c r="J206" i="15"/>
  <c r="BE206" i="15" s="1"/>
  <c r="BI203" i="15"/>
  <c r="BH203" i="15"/>
  <c r="BG203" i="15"/>
  <c r="BF203" i="15"/>
  <c r="T203" i="15"/>
  <c r="R203" i="15"/>
  <c r="P203" i="15"/>
  <c r="BK203" i="15"/>
  <c r="J203" i="15"/>
  <c r="BE203" i="15" s="1"/>
  <c r="BI200" i="15"/>
  <c r="BH200" i="15"/>
  <c r="BG200" i="15"/>
  <c r="BF200" i="15"/>
  <c r="T200" i="15"/>
  <c r="R200" i="15"/>
  <c r="P200" i="15"/>
  <c r="BK200" i="15"/>
  <c r="J200" i="15"/>
  <c r="BE200" i="15" s="1"/>
  <c r="BI196" i="15"/>
  <c r="BH196" i="15"/>
  <c r="BG196" i="15"/>
  <c r="BF196" i="15"/>
  <c r="T196" i="15"/>
  <c r="R196" i="15"/>
  <c r="P196" i="15"/>
  <c r="BK196" i="15"/>
  <c r="J196" i="15"/>
  <c r="BE196" i="15" s="1"/>
  <c r="BI192" i="15"/>
  <c r="BH192" i="15"/>
  <c r="BG192" i="15"/>
  <c r="BF192" i="15"/>
  <c r="T192" i="15"/>
  <c r="R192" i="15"/>
  <c r="P192" i="15"/>
  <c r="BK192" i="15"/>
  <c r="J192" i="15"/>
  <c r="BE192" i="15" s="1"/>
  <c r="BI189" i="15"/>
  <c r="BH189" i="15"/>
  <c r="BG189" i="15"/>
  <c r="BF189" i="15"/>
  <c r="T189" i="15"/>
  <c r="R189" i="15"/>
  <c r="P189" i="15"/>
  <c r="BK189" i="15"/>
  <c r="J189" i="15"/>
  <c r="BE189" i="15" s="1"/>
  <c r="BI185" i="15"/>
  <c r="BH185" i="15"/>
  <c r="BG185" i="15"/>
  <c r="BF185" i="15"/>
  <c r="T185" i="15"/>
  <c r="R185" i="15"/>
  <c r="P185" i="15"/>
  <c r="BK185" i="15"/>
  <c r="J185" i="15"/>
  <c r="BE185" i="15" s="1"/>
  <c r="BI182" i="15"/>
  <c r="BH182" i="15"/>
  <c r="BG182" i="15"/>
  <c r="BF182" i="15"/>
  <c r="T182" i="15"/>
  <c r="R182" i="15"/>
  <c r="P182" i="15"/>
  <c r="BK182" i="15"/>
  <c r="J182" i="15"/>
  <c r="BE182" i="15" s="1"/>
  <c r="BI179" i="15"/>
  <c r="BH179" i="15"/>
  <c r="BG179" i="15"/>
  <c r="BF179" i="15"/>
  <c r="T179" i="15"/>
  <c r="R179" i="15"/>
  <c r="P179" i="15"/>
  <c r="BK179" i="15"/>
  <c r="J179" i="15"/>
  <c r="BE179" i="15" s="1"/>
  <c r="BI176" i="15"/>
  <c r="BH176" i="15"/>
  <c r="BG176" i="15"/>
  <c r="BF176" i="15"/>
  <c r="T176" i="15"/>
  <c r="R176" i="15"/>
  <c r="P176" i="15"/>
  <c r="BK176" i="15"/>
  <c r="J176" i="15"/>
  <c r="BE176" i="15" s="1"/>
  <c r="BI171" i="15"/>
  <c r="BH171" i="15"/>
  <c r="BG171" i="15"/>
  <c r="BF171" i="15"/>
  <c r="T171" i="15"/>
  <c r="R171" i="15"/>
  <c r="P171" i="15"/>
  <c r="BK171" i="15"/>
  <c r="J171" i="15"/>
  <c r="BE171" i="15" s="1"/>
  <c r="BI166" i="15"/>
  <c r="BH166" i="15"/>
  <c r="BG166" i="15"/>
  <c r="BF166" i="15"/>
  <c r="T166" i="15"/>
  <c r="R166" i="15"/>
  <c r="P166" i="15"/>
  <c r="BK166" i="15"/>
  <c r="J166" i="15"/>
  <c r="BE166" i="15" s="1"/>
  <c r="BI163" i="15"/>
  <c r="BH163" i="15"/>
  <c r="BG163" i="15"/>
  <c r="BF163" i="15"/>
  <c r="T163" i="15"/>
  <c r="R163" i="15"/>
  <c r="P163" i="15"/>
  <c r="BK163" i="15"/>
  <c r="J163" i="15"/>
  <c r="BE163" i="15" s="1"/>
  <c r="BI160" i="15"/>
  <c r="BH160" i="15"/>
  <c r="BG160" i="15"/>
  <c r="BF160" i="15"/>
  <c r="T160" i="15"/>
  <c r="R160" i="15"/>
  <c r="P160" i="15"/>
  <c r="BK160" i="15"/>
  <c r="J160" i="15"/>
  <c r="BE160" i="15" s="1"/>
  <c r="BI157" i="15"/>
  <c r="BH157" i="15"/>
  <c r="BG157" i="15"/>
  <c r="BF157" i="15"/>
  <c r="T157" i="15"/>
  <c r="R157" i="15"/>
  <c r="P157" i="15"/>
  <c r="BK157" i="15"/>
  <c r="J157" i="15"/>
  <c r="BE157" i="15" s="1"/>
  <c r="BI146" i="15"/>
  <c r="BH146" i="15"/>
  <c r="BG146" i="15"/>
  <c r="BF146" i="15"/>
  <c r="T146" i="15"/>
  <c r="R146" i="15"/>
  <c r="P146" i="15"/>
  <c r="BK146" i="15"/>
  <c r="J146" i="15"/>
  <c r="BE146" i="15" s="1"/>
  <c r="BI143" i="15"/>
  <c r="BH143" i="15"/>
  <c r="BG143" i="15"/>
  <c r="BF143" i="15"/>
  <c r="T143" i="15"/>
  <c r="R143" i="15"/>
  <c r="P143" i="15"/>
  <c r="BK143" i="15"/>
  <c r="J143" i="15"/>
  <c r="BE143" i="15" s="1"/>
  <c r="BI137" i="15"/>
  <c r="BH137" i="15"/>
  <c r="BG137" i="15"/>
  <c r="BF137" i="15"/>
  <c r="T137" i="15"/>
  <c r="R137" i="15"/>
  <c r="P137" i="15"/>
  <c r="BK137" i="15"/>
  <c r="J137" i="15"/>
  <c r="BE137" i="15" s="1"/>
  <c r="BI134" i="15"/>
  <c r="BH134" i="15"/>
  <c r="BG134" i="15"/>
  <c r="BF134" i="15"/>
  <c r="T134" i="15"/>
  <c r="R134" i="15"/>
  <c r="P134" i="15"/>
  <c r="BK134" i="15"/>
  <c r="J134" i="15"/>
  <c r="BE134" i="15" s="1"/>
  <c r="J127" i="15"/>
  <c r="F125" i="15"/>
  <c r="E123" i="15"/>
  <c r="J93" i="15"/>
  <c r="F91" i="15"/>
  <c r="E89" i="15"/>
  <c r="J26" i="15"/>
  <c r="E26" i="15"/>
  <c r="J128" i="15" s="1"/>
  <c r="J25" i="15"/>
  <c r="J20" i="15"/>
  <c r="E20" i="15"/>
  <c r="F94" i="15" s="1"/>
  <c r="J19" i="15"/>
  <c r="J17" i="15"/>
  <c r="E17" i="15"/>
  <c r="F127" i="15" s="1"/>
  <c r="J16" i="15"/>
  <c r="J14" i="15"/>
  <c r="J125" i="15" s="1"/>
  <c r="E7" i="15"/>
  <c r="E85" i="15" s="1"/>
  <c r="J39" i="14"/>
  <c r="J38" i="14"/>
  <c r="AY109" i="1"/>
  <c r="J37" i="14"/>
  <c r="AX109" i="1" s="1"/>
  <c r="BI297" i="14"/>
  <c r="BH297" i="14"/>
  <c r="BG297" i="14"/>
  <c r="BF297" i="14"/>
  <c r="T297" i="14"/>
  <c r="T296" i="14"/>
  <c r="R297" i="14"/>
  <c r="R296" i="14" s="1"/>
  <c r="P297" i="14"/>
  <c r="P296" i="14"/>
  <c r="BK297" i="14"/>
  <c r="BK296" i="14" s="1"/>
  <c r="J296" i="14" s="1"/>
  <c r="J106" i="14" s="1"/>
  <c r="J297" i="14"/>
  <c r="BE297" i="14" s="1"/>
  <c r="BI293" i="14"/>
  <c r="BH293" i="14"/>
  <c r="BG293" i="14"/>
  <c r="BF293" i="14"/>
  <c r="T293" i="14"/>
  <c r="R293" i="14"/>
  <c r="P293" i="14"/>
  <c r="BK293" i="14"/>
  <c r="J293" i="14"/>
  <c r="BE293" i="14" s="1"/>
  <c r="BI290" i="14"/>
  <c r="BH290" i="14"/>
  <c r="BG290" i="14"/>
  <c r="BF290" i="14"/>
  <c r="T290" i="14"/>
  <c r="R290" i="14"/>
  <c r="P290" i="14"/>
  <c r="BK290" i="14"/>
  <c r="J290" i="14"/>
  <c r="BE290" i="14" s="1"/>
  <c r="BI287" i="14"/>
  <c r="BH287" i="14"/>
  <c r="BG287" i="14"/>
  <c r="BF287" i="14"/>
  <c r="T287" i="14"/>
  <c r="R287" i="14"/>
  <c r="P287" i="14"/>
  <c r="BK287" i="14"/>
  <c r="J287" i="14"/>
  <c r="BE287" i="14"/>
  <c r="BI284" i="14"/>
  <c r="BH284" i="14"/>
  <c r="BG284" i="14"/>
  <c r="BF284" i="14"/>
  <c r="T284" i="14"/>
  <c r="R284" i="14"/>
  <c r="P284" i="14"/>
  <c r="BK284" i="14"/>
  <c r="J284" i="14"/>
  <c r="BE284" i="14" s="1"/>
  <c r="BI281" i="14"/>
  <c r="BH281" i="14"/>
  <c r="BG281" i="14"/>
  <c r="BF281" i="14"/>
  <c r="T281" i="14"/>
  <c r="R281" i="14"/>
  <c r="P281" i="14"/>
  <c r="BK281" i="14"/>
  <c r="J281" i="14"/>
  <c r="BE281" i="14" s="1"/>
  <c r="BI278" i="14"/>
  <c r="BH278" i="14"/>
  <c r="BG278" i="14"/>
  <c r="BF278" i="14"/>
  <c r="T278" i="14"/>
  <c r="R278" i="14"/>
  <c r="P278" i="14"/>
  <c r="BK278" i="14"/>
  <c r="J278" i="14"/>
  <c r="BE278" i="14" s="1"/>
  <c r="BI272" i="14"/>
  <c r="BH272" i="14"/>
  <c r="BG272" i="14"/>
  <c r="BF272" i="14"/>
  <c r="T272" i="14"/>
  <c r="T271" i="14" s="1"/>
  <c r="R272" i="14"/>
  <c r="P272" i="14"/>
  <c r="P271" i="14" s="1"/>
  <c r="BK272" i="14"/>
  <c r="J272" i="14"/>
  <c r="BE272" i="14" s="1"/>
  <c r="BI268" i="14"/>
  <c r="BH268" i="14"/>
  <c r="BG268" i="14"/>
  <c r="BF268" i="14"/>
  <c r="T268" i="14"/>
  <c r="R268" i="14"/>
  <c r="P268" i="14"/>
  <c r="BK268" i="14"/>
  <c r="J268" i="14"/>
  <c r="BE268" i="14" s="1"/>
  <c r="BI265" i="14"/>
  <c r="BH265" i="14"/>
  <c r="BG265" i="14"/>
  <c r="BF265" i="14"/>
  <c r="T265" i="14"/>
  <c r="R265" i="14"/>
  <c r="P265" i="14"/>
  <c r="BK265" i="14"/>
  <c r="J265" i="14"/>
  <c r="BE265" i="14" s="1"/>
  <c r="BI262" i="14"/>
  <c r="BH262" i="14"/>
  <c r="BG262" i="14"/>
  <c r="BF262" i="14"/>
  <c r="T262" i="14"/>
  <c r="R262" i="14"/>
  <c r="P262" i="14"/>
  <c r="BK262" i="14"/>
  <c r="J262" i="14"/>
  <c r="BE262" i="14" s="1"/>
  <c r="BI259" i="14"/>
  <c r="BH259" i="14"/>
  <c r="BG259" i="14"/>
  <c r="BF259" i="14"/>
  <c r="T259" i="14"/>
  <c r="T258" i="14"/>
  <c r="R259" i="14"/>
  <c r="R258" i="14" s="1"/>
  <c r="P259" i="14"/>
  <c r="P258" i="14" s="1"/>
  <c r="BK259" i="14"/>
  <c r="J259" i="14"/>
  <c r="BE259" i="14" s="1"/>
  <c r="BI255" i="14"/>
  <c r="BH255" i="14"/>
  <c r="BG255" i="14"/>
  <c r="BF255" i="14"/>
  <c r="T255" i="14"/>
  <c r="R255" i="14"/>
  <c r="P255" i="14"/>
  <c r="BK255" i="14"/>
  <c r="J255" i="14"/>
  <c r="BE255" i="14" s="1"/>
  <c r="BI251" i="14"/>
  <c r="BH251" i="14"/>
  <c r="BG251" i="14"/>
  <c r="BF251" i="14"/>
  <c r="T251" i="14"/>
  <c r="R251" i="14"/>
  <c r="P251" i="14"/>
  <c r="BK251" i="14"/>
  <c r="J251" i="14"/>
  <c r="BE251" i="14" s="1"/>
  <c r="BI248" i="14"/>
  <c r="BH248" i="14"/>
  <c r="BG248" i="14"/>
  <c r="BF248" i="14"/>
  <c r="T248" i="14"/>
  <c r="R248" i="14"/>
  <c r="P248" i="14"/>
  <c r="BK248" i="14"/>
  <c r="J248" i="14"/>
  <c r="BE248" i="14" s="1"/>
  <c r="BI245" i="14"/>
  <c r="BH245" i="14"/>
  <c r="BG245" i="14"/>
  <c r="BF245" i="14"/>
  <c r="T245" i="14"/>
  <c r="R245" i="14"/>
  <c r="P245" i="14"/>
  <c r="BK245" i="14"/>
  <c r="J245" i="14"/>
  <c r="BE245" i="14"/>
  <c r="BI242" i="14"/>
  <c r="BH242" i="14"/>
  <c r="BG242" i="14"/>
  <c r="BF242" i="14"/>
  <c r="T242" i="14"/>
  <c r="R242" i="14"/>
  <c r="P242" i="14"/>
  <c r="P241" i="14" s="1"/>
  <c r="BK242" i="14"/>
  <c r="J242" i="14"/>
  <c r="BE242" i="14" s="1"/>
  <c r="BI238" i="14"/>
  <c r="BH238" i="14"/>
  <c r="BG238" i="14"/>
  <c r="BF238" i="14"/>
  <c r="T238" i="14"/>
  <c r="R238" i="14"/>
  <c r="P238" i="14"/>
  <c r="BK238" i="14"/>
  <c r="J238" i="14"/>
  <c r="BE238" i="14" s="1"/>
  <c r="BI234" i="14"/>
  <c r="BH234" i="14"/>
  <c r="BG234" i="14"/>
  <c r="BF234" i="14"/>
  <c r="T234" i="14"/>
  <c r="T233" i="14" s="1"/>
  <c r="R234" i="14"/>
  <c r="P234" i="14"/>
  <c r="P233" i="14" s="1"/>
  <c r="BK234" i="14"/>
  <c r="J234" i="14"/>
  <c r="BE234" i="14" s="1"/>
  <c r="BI230" i="14"/>
  <c r="BH230" i="14"/>
  <c r="BG230" i="14"/>
  <c r="BF230" i="14"/>
  <c r="T230" i="14"/>
  <c r="R230" i="14"/>
  <c r="P230" i="14"/>
  <c r="BK230" i="14"/>
  <c r="J230" i="14"/>
  <c r="BE230" i="14" s="1"/>
  <c r="BI227" i="14"/>
  <c r="BH227" i="14"/>
  <c r="BG227" i="14"/>
  <c r="BF227" i="14"/>
  <c r="T227" i="14"/>
  <c r="R227" i="14"/>
  <c r="P227" i="14"/>
  <c r="BK227" i="14"/>
  <c r="J227" i="14"/>
  <c r="BE227" i="14" s="1"/>
  <c r="BI224" i="14"/>
  <c r="BH224" i="14"/>
  <c r="BG224" i="14"/>
  <c r="BF224" i="14"/>
  <c r="T224" i="14"/>
  <c r="R224" i="14"/>
  <c r="P224" i="14"/>
  <c r="BK224" i="14"/>
  <c r="J224" i="14"/>
  <c r="BE224" i="14" s="1"/>
  <c r="BI221" i="14"/>
  <c r="BH221" i="14"/>
  <c r="BG221" i="14"/>
  <c r="BF221" i="14"/>
  <c r="T221" i="14"/>
  <c r="R221" i="14"/>
  <c r="P221" i="14"/>
  <c r="BK221" i="14"/>
  <c r="J221" i="14"/>
  <c r="BE221" i="14" s="1"/>
  <c r="BI218" i="14"/>
  <c r="BH218" i="14"/>
  <c r="BG218" i="14"/>
  <c r="BF218" i="14"/>
  <c r="T218" i="14"/>
  <c r="R218" i="14"/>
  <c r="P218" i="14"/>
  <c r="BK218" i="14"/>
  <c r="J218" i="14"/>
  <c r="BE218" i="14" s="1"/>
  <c r="BI215" i="14"/>
  <c r="BH215" i="14"/>
  <c r="BG215" i="14"/>
  <c r="BF215" i="14"/>
  <c r="T215" i="14"/>
  <c r="R215" i="14"/>
  <c r="P215" i="14"/>
  <c r="BK215" i="14"/>
  <c r="J215" i="14"/>
  <c r="BE215" i="14" s="1"/>
  <c r="BI212" i="14"/>
  <c r="BH212" i="14"/>
  <c r="BG212" i="14"/>
  <c r="BF212" i="14"/>
  <c r="T212" i="14"/>
  <c r="R212" i="14"/>
  <c r="P212" i="14"/>
  <c r="BK212" i="14"/>
  <c r="J212" i="14"/>
  <c r="BE212" i="14" s="1"/>
  <c r="BI209" i="14"/>
  <c r="BH209" i="14"/>
  <c r="BG209" i="14"/>
  <c r="BF209" i="14"/>
  <c r="T209" i="14"/>
  <c r="R209" i="14"/>
  <c r="P209" i="14"/>
  <c r="BK209" i="14"/>
  <c r="J209" i="14"/>
  <c r="BE209" i="14" s="1"/>
  <c r="BI206" i="14"/>
  <c r="BH206" i="14"/>
  <c r="BG206" i="14"/>
  <c r="BF206" i="14"/>
  <c r="T206" i="14"/>
  <c r="R206" i="14"/>
  <c r="P206" i="14"/>
  <c r="BK206" i="14"/>
  <c r="J206" i="14"/>
  <c r="BE206" i="14" s="1"/>
  <c r="BI203" i="14"/>
  <c r="BH203" i="14"/>
  <c r="BG203" i="14"/>
  <c r="BF203" i="14"/>
  <c r="T203" i="14"/>
  <c r="R203" i="14"/>
  <c r="P203" i="14"/>
  <c r="BK203" i="14"/>
  <c r="J203" i="14"/>
  <c r="BE203" i="14" s="1"/>
  <c r="BI199" i="14"/>
  <c r="BH199" i="14"/>
  <c r="BG199" i="14"/>
  <c r="BF199" i="14"/>
  <c r="T199" i="14"/>
  <c r="R199" i="14"/>
  <c r="P199" i="14"/>
  <c r="BK199" i="14"/>
  <c r="J199" i="14"/>
  <c r="BE199" i="14" s="1"/>
  <c r="BI196" i="14"/>
  <c r="BH196" i="14"/>
  <c r="BG196" i="14"/>
  <c r="BF196" i="14"/>
  <c r="T196" i="14"/>
  <c r="R196" i="14"/>
  <c r="P196" i="14"/>
  <c r="BK196" i="14"/>
  <c r="J196" i="14"/>
  <c r="BE196" i="14" s="1"/>
  <c r="BI193" i="14"/>
  <c r="BH193" i="14"/>
  <c r="BG193" i="14"/>
  <c r="BF193" i="14"/>
  <c r="T193" i="14"/>
  <c r="R193" i="14"/>
  <c r="P193" i="14"/>
  <c r="BK193" i="14"/>
  <c r="J193" i="14"/>
  <c r="BE193" i="14" s="1"/>
  <c r="BI190" i="14"/>
  <c r="BH190" i="14"/>
  <c r="BG190" i="14"/>
  <c r="BF190" i="14"/>
  <c r="T190" i="14"/>
  <c r="R190" i="14"/>
  <c r="P190" i="14"/>
  <c r="BK190" i="14"/>
  <c r="J190" i="14"/>
  <c r="BE190" i="14" s="1"/>
  <c r="BI187" i="14"/>
  <c r="BH187" i="14"/>
  <c r="BG187" i="14"/>
  <c r="BF187" i="14"/>
  <c r="T187" i="14"/>
  <c r="R187" i="14"/>
  <c r="P187" i="14"/>
  <c r="BK187" i="14"/>
  <c r="J187" i="14"/>
  <c r="BE187" i="14"/>
  <c r="BI184" i="14"/>
  <c r="BH184" i="14"/>
  <c r="BG184" i="14"/>
  <c r="BF184" i="14"/>
  <c r="T184" i="14"/>
  <c r="R184" i="14"/>
  <c r="P184" i="14"/>
  <c r="BK184" i="14"/>
  <c r="J184" i="14"/>
  <c r="BE184" i="14" s="1"/>
  <c r="BI181" i="14"/>
  <c r="BH181" i="14"/>
  <c r="BG181" i="14"/>
  <c r="BF181" i="14"/>
  <c r="T181" i="14"/>
  <c r="R181" i="14"/>
  <c r="P181" i="14"/>
  <c r="BK181" i="14"/>
  <c r="J181" i="14"/>
  <c r="BE181" i="14"/>
  <c r="BI178" i="14"/>
  <c r="BH178" i="14"/>
  <c r="BG178" i="14"/>
  <c r="BF178" i="14"/>
  <c r="T178" i="14"/>
  <c r="R178" i="14"/>
  <c r="P178" i="14"/>
  <c r="BK178" i="14"/>
  <c r="J178" i="14"/>
  <c r="BE178" i="14" s="1"/>
  <c r="BI175" i="14"/>
  <c r="BH175" i="14"/>
  <c r="BG175" i="14"/>
  <c r="BF175" i="14"/>
  <c r="T175" i="14"/>
  <c r="R175" i="14"/>
  <c r="P175" i="14"/>
  <c r="BK175" i="14"/>
  <c r="J175" i="14"/>
  <c r="BE175" i="14"/>
  <c r="BI172" i="14"/>
  <c r="BH172" i="14"/>
  <c r="BG172" i="14"/>
  <c r="BF172" i="14"/>
  <c r="T172" i="14"/>
  <c r="R172" i="14"/>
  <c r="P172" i="14"/>
  <c r="BK172" i="14"/>
  <c r="J172" i="14"/>
  <c r="BE172" i="14" s="1"/>
  <c r="BI168" i="14"/>
  <c r="BH168" i="14"/>
  <c r="BG168" i="14"/>
  <c r="BF168" i="14"/>
  <c r="T168" i="14"/>
  <c r="R168" i="14"/>
  <c r="P168" i="14"/>
  <c r="BK168" i="14"/>
  <c r="J168" i="14"/>
  <c r="BE168" i="14"/>
  <c r="BI165" i="14"/>
  <c r="BH165" i="14"/>
  <c r="BG165" i="14"/>
  <c r="BF165" i="14"/>
  <c r="T165" i="14"/>
  <c r="R165" i="14"/>
  <c r="P165" i="14"/>
  <c r="BK165" i="14"/>
  <c r="J165" i="14"/>
  <c r="BE165" i="14" s="1"/>
  <c r="BI162" i="14"/>
  <c r="BH162" i="14"/>
  <c r="BG162" i="14"/>
  <c r="BF162" i="14"/>
  <c r="T162" i="14"/>
  <c r="R162" i="14"/>
  <c r="P162" i="14"/>
  <c r="BK162" i="14"/>
  <c r="J162" i="14"/>
  <c r="BE162" i="14" s="1"/>
  <c r="BI159" i="14"/>
  <c r="BH159" i="14"/>
  <c r="BG159" i="14"/>
  <c r="BF159" i="14"/>
  <c r="T159" i="14"/>
  <c r="R159" i="14"/>
  <c r="P159" i="14"/>
  <c r="BK159" i="14"/>
  <c r="J159" i="14"/>
  <c r="BE159" i="14" s="1"/>
  <c r="BI154" i="14"/>
  <c r="BH154" i="14"/>
  <c r="BG154" i="14"/>
  <c r="BF154" i="14"/>
  <c r="T154" i="14"/>
  <c r="R154" i="14"/>
  <c r="P154" i="14"/>
  <c r="BK154" i="14"/>
  <c r="J154" i="14"/>
  <c r="BE154" i="14" s="1"/>
  <c r="BI149" i="14"/>
  <c r="BH149" i="14"/>
  <c r="BG149" i="14"/>
  <c r="BF149" i="14"/>
  <c r="T149" i="14"/>
  <c r="R149" i="14"/>
  <c r="P149" i="14"/>
  <c r="BK149" i="14"/>
  <c r="J149" i="14"/>
  <c r="BE149" i="14" s="1"/>
  <c r="BI146" i="14"/>
  <c r="BH146" i="14"/>
  <c r="BG146" i="14"/>
  <c r="BF146" i="14"/>
  <c r="T146" i="14"/>
  <c r="R146" i="14"/>
  <c r="P146" i="14"/>
  <c r="BK146" i="14"/>
  <c r="J146" i="14"/>
  <c r="BE146" i="14" s="1"/>
  <c r="BI143" i="14"/>
  <c r="BH143" i="14"/>
  <c r="BG143" i="14"/>
  <c r="BF143" i="14"/>
  <c r="T143" i="14"/>
  <c r="R143" i="14"/>
  <c r="P143" i="14"/>
  <c r="BK143" i="14"/>
  <c r="J143" i="14"/>
  <c r="BE143" i="14" s="1"/>
  <c r="BI139" i="14"/>
  <c r="BH139" i="14"/>
  <c r="BG139" i="14"/>
  <c r="BF139" i="14"/>
  <c r="T139" i="14"/>
  <c r="R139" i="14"/>
  <c r="P139" i="14"/>
  <c r="BK139" i="14"/>
  <c r="J139" i="14"/>
  <c r="BE139" i="14"/>
  <c r="BI136" i="14"/>
  <c r="BH136" i="14"/>
  <c r="BG136" i="14"/>
  <c r="BF136" i="14"/>
  <c r="T136" i="14"/>
  <c r="R136" i="14"/>
  <c r="P136" i="14"/>
  <c r="BK136" i="14"/>
  <c r="J136" i="14"/>
  <c r="BE136" i="14" s="1"/>
  <c r="BI131" i="14"/>
  <c r="BH131" i="14"/>
  <c r="BG131" i="14"/>
  <c r="BF131" i="14"/>
  <c r="T131" i="14"/>
  <c r="T130" i="14" s="1"/>
  <c r="R131" i="14"/>
  <c r="P131" i="14"/>
  <c r="BK131" i="14"/>
  <c r="J131" i="14"/>
  <c r="BE131" i="14" s="1"/>
  <c r="J124" i="14"/>
  <c r="F122" i="14"/>
  <c r="E120" i="14"/>
  <c r="J93" i="14"/>
  <c r="F91" i="14"/>
  <c r="E89" i="14"/>
  <c r="J26" i="14"/>
  <c r="E26" i="14"/>
  <c r="J125" i="14" s="1"/>
  <c r="J25" i="14"/>
  <c r="J20" i="14"/>
  <c r="E20" i="14"/>
  <c r="F94" i="14" s="1"/>
  <c r="J19" i="14"/>
  <c r="J17" i="14"/>
  <c r="E17" i="14"/>
  <c r="F124" i="14" s="1"/>
  <c r="J16" i="14"/>
  <c r="J14" i="14"/>
  <c r="J122" i="14" s="1"/>
  <c r="E7" i="14"/>
  <c r="E85" i="14" s="1"/>
  <c r="E116" i="14"/>
  <c r="J39" i="13"/>
  <c r="J38" i="13"/>
  <c r="AY108" i="1" s="1"/>
  <c r="J37" i="13"/>
  <c r="AX108" i="1"/>
  <c r="BI339" i="13"/>
  <c r="BH339" i="13"/>
  <c r="BG339" i="13"/>
  <c r="BF339" i="13"/>
  <c r="T339" i="13"/>
  <c r="T338" i="13" s="1"/>
  <c r="R339" i="13"/>
  <c r="R338" i="13" s="1"/>
  <c r="P339" i="13"/>
  <c r="P338" i="13" s="1"/>
  <c r="BK339" i="13"/>
  <c r="BK338" i="13" s="1"/>
  <c r="J338" i="13" s="1"/>
  <c r="J108" i="13" s="1"/>
  <c r="J339" i="13"/>
  <c r="BE339" i="13" s="1"/>
  <c r="BI335" i="13"/>
  <c r="BH335" i="13"/>
  <c r="BG335" i="13"/>
  <c r="BF335" i="13"/>
  <c r="T335" i="13"/>
  <c r="R335" i="13"/>
  <c r="P335" i="13"/>
  <c r="BK335" i="13"/>
  <c r="J335" i="13"/>
  <c r="BE335" i="13" s="1"/>
  <c r="BI332" i="13"/>
  <c r="BH332" i="13"/>
  <c r="BG332" i="13"/>
  <c r="BF332" i="13"/>
  <c r="T332" i="13"/>
  <c r="R332" i="13"/>
  <c r="P332" i="13"/>
  <c r="BK332" i="13"/>
  <c r="J332" i="13"/>
  <c r="BE332" i="13" s="1"/>
  <c r="BI329" i="13"/>
  <c r="BH329" i="13"/>
  <c r="BG329" i="13"/>
  <c r="BF329" i="13"/>
  <c r="T329" i="13"/>
  <c r="R329" i="13"/>
  <c r="P329" i="13"/>
  <c r="BK329" i="13"/>
  <c r="J329" i="13"/>
  <c r="BE329" i="13" s="1"/>
  <c r="BI326" i="13"/>
  <c r="BH326" i="13"/>
  <c r="BG326" i="13"/>
  <c r="BF326" i="13"/>
  <c r="T326" i="13"/>
  <c r="R326" i="13"/>
  <c r="P326" i="13"/>
  <c r="BK326" i="13"/>
  <c r="J326" i="13"/>
  <c r="BE326" i="13" s="1"/>
  <c r="BI323" i="13"/>
  <c r="BH323" i="13"/>
  <c r="BG323" i="13"/>
  <c r="BF323" i="13"/>
  <c r="T323" i="13"/>
  <c r="T317" i="13" s="1"/>
  <c r="R323" i="13"/>
  <c r="P323" i="13"/>
  <c r="BK323" i="13"/>
  <c r="J323" i="13"/>
  <c r="BE323" i="13" s="1"/>
  <c r="BI318" i="13"/>
  <c r="BH318" i="13"/>
  <c r="BG318" i="13"/>
  <c r="BF318" i="13"/>
  <c r="T318" i="13"/>
  <c r="R318" i="13"/>
  <c r="P318" i="13"/>
  <c r="BK318" i="13"/>
  <c r="J318" i="13"/>
  <c r="BE318" i="13" s="1"/>
  <c r="BI314" i="13"/>
  <c r="BH314" i="13"/>
  <c r="BG314" i="13"/>
  <c r="BF314" i="13"/>
  <c r="T314" i="13"/>
  <c r="R314" i="13"/>
  <c r="P314" i="13"/>
  <c r="BK314" i="13"/>
  <c r="J314" i="13"/>
  <c r="BE314" i="13" s="1"/>
  <c r="BI311" i="13"/>
  <c r="BH311" i="13"/>
  <c r="BG311" i="13"/>
  <c r="BF311" i="13"/>
  <c r="T311" i="13"/>
  <c r="R311" i="13"/>
  <c r="P311" i="13"/>
  <c r="BK311" i="13"/>
  <c r="J311" i="13"/>
  <c r="BE311" i="13" s="1"/>
  <c r="BI308" i="13"/>
  <c r="BH308" i="13"/>
  <c r="BG308" i="13"/>
  <c r="BF308" i="13"/>
  <c r="T308" i="13"/>
  <c r="R308" i="13"/>
  <c r="R307" i="13" s="1"/>
  <c r="P308" i="13"/>
  <c r="P307" i="13" s="1"/>
  <c r="BK308" i="13"/>
  <c r="J308" i="13"/>
  <c r="BE308" i="13" s="1"/>
  <c r="BI304" i="13"/>
  <c r="BH304" i="13"/>
  <c r="BG304" i="13"/>
  <c r="BF304" i="13"/>
  <c r="T304" i="13"/>
  <c r="R304" i="13"/>
  <c r="P304" i="13"/>
  <c r="BK304" i="13"/>
  <c r="J304" i="13"/>
  <c r="BE304" i="13"/>
  <c r="BI301" i="13"/>
  <c r="BH301" i="13"/>
  <c r="BG301" i="13"/>
  <c r="BF301" i="13"/>
  <c r="T301" i="13"/>
  <c r="R301" i="13"/>
  <c r="P301" i="13"/>
  <c r="BK301" i="13"/>
  <c r="J301" i="13"/>
  <c r="BE301" i="13"/>
  <c r="BI298" i="13"/>
  <c r="BH298" i="13"/>
  <c r="BG298" i="13"/>
  <c r="BF298" i="13"/>
  <c r="T298" i="13"/>
  <c r="R298" i="13"/>
  <c r="P298" i="13"/>
  <c r="BK298" i="13"/>
  <c r="J298" i="13"/>
  <c r="BE298" i="13" s="1"/>
  <c r="BI295" i="13"/>
  <c r="BH295" i="13"/>
  <c r="BG295" i="13"/>
  <c r="BF295" i="13"/>
  <c r="T295" i="13"/>
  <c r="R295" i="13"/>
  <c r="P295" i="13"/>
  <c r="BK295" i="13"/>
  <c r="J295" i="13"/>
  <c r="BE295" i="13" s="1"/>
  <c r="BI292" i="13"/>
  <c r="BH292" i="13"/>
  <c r="BG292" i="13"/>
  <c r="BF292" i="13"/>
  <c r="T292" i="13"/>
  <c r="R292" i="13"/>
  <c r="P292" i="13"/>
  <c r="BK292" i="13"/>
  <c r="J292" i="13"/>
  <c r="BE292" i="13" s="1"/>
  <c r="BI289" i="13"/>
  <c r="BH289" i="13"/>
  <c r="BG289" i="13"/>
  <c r="BF289" i="13"/>
  <c r="T289" i="13"/>
  <c r="R289" i="13"/>
  <c r="P289" i="13"/>
  <c r="BK289" i="13"/>
  <c r="J289" i="13"/>
  <c r="BE289" i="13"/>
  <c r="BI286" i="13"/>
  <c r="BH286" i="13"/>
  <c r="BG286" i="13"/>
  <c r="BF286" i="13"/>
  <c r="T286" i="13"/>
  <c r="R286" i="13"/>
  <c r="P286" i="13"/>
  <c r="BK286" i="13"/>
  <c r="J286" i="13"/>
  <c r="BE286" i="13" s="1"/>
  <c r="BI282" i="13"/>
  <c r="BH282" i="13"/>
  <c r="BG282" i="13"/>
  <c r="BF282" i="13"/>
  <c r="T282" i="13"/>
  <c r="R282" i="13"/>
  <c r="P282" i="13"/>
  <c r="BK282" i="13"/>
  <c r="J282" i="13"/>
  <c r="BE282" i="13" s="1"/>
  <c r="BI278" i="13"/>
  <c r="BH278" i="13"/>
  <c r="BG278" i="13"/>
  <c r="BF278" i="13"/>
  <c r="T278" i="13"/>
  <c r="R278" i="13"/>
  <c r="P278" i="13"/>
  <c r="BK278" i="13"/>
  <c r="J278" i="13"/>
  <c r="BE278" i="13" s="1"/>
  <c r="BI275" i="13"/>
  <c r="BH275" i="13"/>
  <c r="BG275" i="13"/>
  <c r="BF275" i="13"/>
  <c r="T275" i="13"/>
  <c r="R275" i="13"/>
  <c r="P275" i="13"/>
  <c r="BK275" i="13"/>
  <c r="J275" i="13"/>
  <c r="BE275" i="13" s="1"/>
  <c r="BI271" i="13"/>
  <c r="BH271" i="13"/>
  <c r="BG271" i="13"/>
  <c r="BF271" i="13"/>
  <c r="T271" i="13"/>
  <c r="R271" i="13"/>
  <c r="P271" i="13"/>
  <c r="BK271" i="13"/>
  <c r="J271" i="13"/>
  <c r="BE271" i="13" s="1"/>
  <c r="BI268" i="13"/>
  <c r="BH268" i="13"/>
  <c r="BG268" i="13"/>
  <c r="BF268" i="13"/>
  <c r="T268" i="13"/>
  <c r="R268" i="13"/>
  <c r="P268" i="13"/>
  <c r="BK268" i="13"/>
  <c r="J268" i="13"/>
  <c r="BE268" i="13" s="1"/>
  <c r="BI264" i="13"/>
  <c r="BH264" i="13"/>
  <c r="BG264" i="13"/>
  <c r="BF264" i="13"/>
  <c r="T264" i="13"/>
  <c r="R264" i="13"/>
  <c r="P264" i="13"/>
  <c r="BK264" i="13"/>
  <c r="J264" i="13"/>
  <c r="BE264" i="13" s="1"/>
  <c r="BI261" i="13"/>
  <c r="BH261" i="13"/>
  <c r="BG261" i="13"/>
  <c r="BF261" i="13"/>
  <c r="T261" i="13"/>
  <c r="R261" i="13"/>
  <c r="P261" i="13"/>
  <c r="BK261" i="13"/>
  <c r="J261" i="13"/>
  <c r="BE261" i="13" s="1"/>
  <c r="BI258" i="13"/>
  <c r="BH258" i="13"/>
  <c r="BG258" i="13"/>
  <c r="BF258" i="13"/>
  <c r="T258" i="13"/>
  <c r="R258" i="13"/>
  <c r="P258" i="13"/>
  <c r="BK258" i="13"/>
  <c r="J258" i="13"/>
  <c r="BE258" i="13" s="1"/>
  <c r="BI255" i="13"/>
  <c r="BH255" i="13"/>
  <c r="BG255" i="13"/>
  <c r="BF255" i="13"/>
  <c r="T255" i="13"/>
  <c r="R255" i="13"/>
  <c r="P255" i="13"/>
  <c r="BK255" i="13"/>
  <c r="J255" i="13"/>
  <c r="BE255" i="13" s="1"/>
  <c r="BI252" i="13"/>
  <c r="BH252" i="13"/>
  <c r="BG252" i="13"/>
  <c r="BF252" i="13"/>
  <c r="T252" i="13"/>
  <c r="R252" i="13"/>
  <c r="P252" i="13"/>
  <c r="BK252" i="13"/>
  <c r="J252" i="13"/>
  <c r="BE252" i="13" s="1"/>
  <c r="BI249" i="13"/>
  <c r="BH249" i="13"/>
  <c r="BG249" i="13"/>
  <c r="BF249" i="13"/>
  <c r="T249" i="13"/>
  <c r="R249" i="13"/>
  <c r="P249" i="13"/>
  <c r="P248" i="13" s="1"/>
  <c r="BK249" i="13"/>
  <c r="J249" i="13"/>
  <c r="BE249" i="13" s="1"/>
  <c r="BI245" i="13"/>
  <c r="BH245" i="13"/>
  <c r="BG245" i="13"/>
  <c r="BF245" i="13"/>
  <c r="T245" i="13"/>
  <c r="T244" i="13" s="1"/>
  <c r="R245" i="13"/>
  <c r="R244" i="13"/>
  <c r="P245" i="13"/>
  <c r="P244" i="13"/>
  <c r="BK245" i="13"/>
  <c r="BK244" i="13" s="1"/>
  <c r="J244" i="13" s="1"/>
  <c r="J103" i="13" s="1"/>
  <c r="J245" i="13"/>
  <c r="BE245" i="13" s="1"/>
  <c r="BI241" i="13"/>
  <c r="BH241" i="13"/>
  <c r="BG241" i="13"/>
  <c r="BF241" i="13"/>
  <c r="T241" i="13"/>
  <c r="R241" i="13"/>
  <c r="P241" i="13"/>
  <c r="BK241" i="13"/>
  <c r="J241" i="13"/>
  <c r="BE241" i="13" s="1"/>
  <c r="BI237" i="13"/>
  <c r="BH237" i="13"/>
  <c r="BG237" i="13"/>
  <c r="BF237" i="13"/>
  <c r="T237" i="13"/>
  <c r="R237" i="13"/>
  <c r="P237" i="13"/>
  <c r="BK237" i="13"/>
  <c r="J237" i="13"/>
  <c r="BE237" i="13" s="1"/>
  <c r="BI234" i="13"/>
  <c r="BH234" i="13"/>
  <c r="BG234" i="13"/>
  <c r="BF234" i="13"/>
  <c r="T234" i="13"/>
  <c r="R234" i="13"/>
  <c r="P234" i="13"/>
  <c r="BK234" i="13"/>
  <c r="J234" i="13"/>
  <c r="BE234" i="13" s="1"/>
  <c r="BI231" i="13"/>
  <c r="BH231" i="13"/>
  <c r="BG231" i="13"/>
  <c r="BF231" i="13"/>
  <c r="T231" i="13"/>
  <c r="R231" i="13"/>
  <c r="P231" i="13"/>
  <c r="BK231" i="13"/>
  <c r="J231" i="13"/>
  <c r="BE231" i="13" s="1"/>
  <c r="BI228" i="13"/>
  <c r="BH228" i="13"/>
  <c r="BG228" i="13"/>
  <c r="BF228" i="13"/>
  <c r="T228" i="13"/>
  <c r="R228" i="13"/>
  <c r="P228" i="13"/>
  <c r="BK228" i="13"/>
  <c r="J228" i="13"/>
  <c r="BE228" i="13" s="1"/>
  <c r="BI225" i="13"/>
  <c r="BH225" i="13"/>
  <c r="BG225" i="13"/>
  <c r="BF225" i="13"/>
  <c r="T225" i="13"/>
  <c r="R225" i="13"/>
  <c r="P225" i="13"/>
  <c r="BK225" i="13"/>
  <c r="J225" i="13"/>
  <c r="BE225" i="13" s="1"/>
  <c r="BI222" i="13"/>
  <c r="BH222" i="13"/>
  <c r="BG222" i="13"/>
  <c r="BF222" i="13"/>
  <c r="T222" i="13"/>
  <c r="R222" i="13"/>
  <c r="P222" i="13"/>
  <c r="BK222" i="13"/>
  <c r="J222" i="13"/>
  <c r="BE222" i="13" s="1"/>
  <c r="BI219" i="13"/>
  <c r="BH219" i="13"/>
  <c r="BG219" i="13"/>
  <c r="BF219" i="13"/>
  <c r="T219" i="13"/>
  <c r="R219" i="13"/>
  <c r="P219" i="13"/>
  <c r="BK219" i="13"/>
  <c r="J219" i="13"/>
  <c r="BE219" i="13" s="1"/>
  <c r="BI216" i="13"/>
  <c r="BH216" i="13"/>
  <c r="BG216" i="13"/>
  <c r="BF216" i="13"/>
  <c r="T216" i="13"/>
  <c r="R216" i="13"/>
  <c r="P216" i="13"/>
  <c r="BK216" i="13"/>
  <c r="J216" i="13"/>
  <c r="BE216" i="13" s="1"/>
  <c r="BI211" i="13"/>
  <c r="BH211" i="13"/>
  <c r="BG211" i="13"/>
  <c r="BF211" i="13"/>
  <c r="T211" i="13"/>
  <c r="T210" i="13" s="1"/>
  <c r="R211" i="13"/>
  <c r="R210" i="13" s="1"/>
  <c r="P211" i="13"/>
  <c r="P210" i="13" s="1"/>
  <c r="BK211" i="13"/>
  <c r="BK210" i="13" s="1"/>
  <c r="J210" i="13" s="1"/>
  <c r="J101" i="13" s="1"/>
  <c r="J211" i="13"/>
  <c r="BE211" i="13" s="1"/>
  <c r="BI207" i="13"/>
  <c r="BH207" i="13"/>
  <c r="BG207" i="13"/>
  <c r="BF207" i="13"/>
  <c r="T207" i="13"/>
  <c r="R207" i="13"/>
  <c r="P207" i="13"/>
  <c r="BK207" i="13"/>
  <c r="J207" i="13"/>
  <c r="BE207" i="13" s="1"/>
  <c r="BI204" i="13"/>
  <c r="BH204" i="13"/>
  <c r="BG204" i="13"/>
  <c r="BF204" i="13"/>
  <c r="T204" i="13"/>
  <c r="R204" i="13"/>
  <c r="P204" i="13"/>
  <c r="BK204" i="13"/>
  <c r="J204" i="13"/>
  <c r="BE204" i="13" s="1"/>
  <c r="BI201" i="13"/>
  <c r="BH201" i="13"/>
  <c r="BG201" i="13"/>
  <c r="BF201" i="13"/>
  <c r="T201" i="13"/>
  <c r="R201" i="13"/>
  <c r="P201" i="13"/>
  <c r="BK201" i="13"/>
  <c r="J201" i="13"/>
  <c r="BE201" i="13" s="1"/>
  <c r="BI198" i="13"/>
  <c r="BH198" i="13"/>
  <c r="BG198" i="13"/>
  <c r="BF198" i="13"/>
  <c r="T198" i="13"/>
  <c r="R198" i="13"/>
  <c r="P198" i="13"/>
  <c r="BK198" i="13"/>
  <c r="J198" i="13"/>
  <c r="BE198" i="13" s="1"/>
  <c r="BI195" i="13"/>
  <c r="BH195" i="13"/>
  <c r="BG195" i="13"/>
  <c r="BF195" i="13"/>
  <c r="T195" i="13"/>
  <c r="R195" i="13"/>
  <c r="P195" i="13"/>
  <c r="BK195" i="13"/>
  <c r="J195" i="13"/>
  <c r="BE195" i="13" s="1"/>
  <c r="BI192" i="13"/>
  <c r="BH192" i="13"/>
  <c r="BG192" i="13"/>
  <c r="BF192" i="13"/>
  <c r="T192" i="13"/>
  <c r="R192" i="13"/>
  <c r="P192" i="13"/>
  <c r="BK192" i="13"/>
  <c r="J192" i="13"/>
  <c r="BE192" i="13" s="1"/>
  <c r="BI189" i="13"/>
  <c r="BH189" i="13"/>
  <c r="BG189" i="13"/>
  <c r="BF189" i="13"/>
  <c r="T189" i="13"/>
  <c r="R189" i="13"/>
  <c r="P189" i="13"/>
  <c r="BK189" i="13"/>
  <c r="J189" i="13"/>
  <c r="BE189" i="13" s="1"/>
  <c r="BI186" i="13"/>
  <c r="BH186" i="13"/>
  <c r="BG186" i="13"/>
  <c r="BF186" i="13"/>
  <c r="T186" i="13"/>
  <c r="R186" i="13"/>
  <c r="P186" i="13"/>
  <c r="BK186" i="13"/>
  <c r="J186" i="13"/>
  <c r="BE186" i="13" s="1"/>
  <c r="BI182" i="13"/>
  <c r="BH182" i="13"/>
  <c r="BG182" i="13"/>
  <c r="BF182" i="13"/>
  <c r="T182" i="13"/>
  <c r="R182" i="13"/>
  <c r="P182" i="13"/>
  <c r="BK182" i="13"/>
  <c r="J182" i="13"/>
  <c r="BE182" i="13" s="1"/>
  <c r="BI178" i="13"/>
  <c r="BH178" i="13"/>
  <c r="BG178" i="13"/>
  <c r="BF178" i="13"/>
  <c r="T178" i="13"/>
  <c r="R178" i="13"/>
  <c r="P178" i="13"/>
  <c r="BK178" i="13"/>
  <c r="J178" i="13"/>
  <c r="BE178" i="13" s="1"/>
  <c r="BI175" i="13"/>
  <c r="BH175" i="13"/>
  <c r="BG175" i="13"/>
  <c r="BF175" i="13"/>
  <c r="T175" i="13"/>
  <c r="R175" i="13"/>
  <c r="P175" i="13"/>
  <c r="BK175" i="13"/>
  <c r="J175" i="13"/>
  <c r="BE175" i="13" s="1"/>
  <c r="BI171" i="13"/>
  <c r="BH171" i="13"/>
  <c r="BG171" i="13"/>
  <c r="BF171" i="13"/>
  <c r="T171" i="13"/>
  <c r="R171" i="13"/>
  <c r="P171" i="13"/>
  <c r="BK171" i="13"/>
  <c r="J171" i="13"/>
  <c r="BE171" i="13" s="1"/>
  <c r="BI168" i="13"/>
  <c r="BH168" i="13"/>
  <c r="BG168" i="13"/>
  <c r="BF168" i="13"/>
  <c r="T168" i="13"/>
  <c r="R168" i="13"/>
  <c r="P168" i="13"/>
  <c r="BK168" i="13"/>
  <c r="J168" i="13"/>
  <c r="BE168" i="13" s="1"/>
  <c r="BI165" i="13"/>
  <c r="BH165" i="13"/>
  <c r="BG165" i="13"/>
  <c r="BF165" i="13"/>
  <c r="T165" i="13"/>
  <c r="R165" i="13"/>
  <c r="P165" i="13"/>
  <c r="BK165" i="13"/>
  <c r="J165" i="13"/>
  <c r="BE165" i="13" s="1"/>
  <c r="BI162" i="13"/>
  <c r="BH162" i="13"/>
  <c r="BG162" i="13"/>
  <c r="BF162" i="13"/>
  <c r="T162" i="13"/>
  <c r="R162" i="13"/>
  <c r="P162" i="13"/>
  <c r="BK162" i="13"/>
  <c r="J162" i="13"/>
  <c r="BE162" i="13"/>
  <c r="BI157" i="13"/>
  <c r="BH157" i="13"/>
  <c r="BG157" i="13"/>
  <c r="BF157" i="13"/>
  <c r="T157" i="13"/>
  <c r="R157" i="13"/>
  <c r="P157" i="13"/>
  <c r="BK157" i="13"/>
  <c r="J157" i="13"/>
  <c r="BE157" i="13" s="1"/>
  <c r="BI152" i="13"/>
  <c r="BH152" i="13"/>
  <c r="BG152" i="13"/>
  <c r="BF152" i="13"/>
  <c r="T152" i="13"/>
  <c r="R152" i="13"/>
  <c r="P152" i="13"/>
  <c r="BK152" i="13"/>
  <c r="J152" i="13"/>
  <c r="BE152" i="13" s="1"/>
  <c r="BI149" i="13"/>
  <c r="BH149" i="13"/>
  <c r="BG149" i="13"/>
  <c r="BF149" i="13"/>
  <c r="T149" i="13"/>
  <c r="R149" i="13"/>
  <c r="P149" i="13"/>
  <c r="BK149" i="13"/>
  <c r="J149" i="13"/>
  <c r="BE149" i="13" s="1"/>
  <c r="BI146" i="13"/>
  <c r="BH146" i="13"/>
  <c r="BG146" i="13"/>
  <c r="BF146" i="13"/>
  <c r="T146" i="13"/>
  <c r="R146" i="13"/>
  <c r="P146" i="13"/>
  <c r="BK146" i="13"/>
  <c r="J146" i="13"/>
  <c r="BE146" i="13" s="1"/>
  <c r="BI142" i="13"/>
  <c r="BH142" i="13"/>
  <c r="BG142" i="13"/>
  <c r="BF142" i="13"/>
  <c r="T142" i="13"/>
  <c r="R142" i="13"/>
  <c r="P142" i="13"/>
  <c r="BK142" i="13"/>
  <c r="J142" i="13"/>
  <c r="BE142" i="13" s="1"/>
  <c r="BI139" i="13"/>
  <c r="BH139" i="13"/>
  <c r="BG139" i="13"/>
  <c r="BF139" i="13"/>
  <c r="T139" i="13"/>
  <c r="R139" i="13"/>
  <c r="P139" i="13"/>
  <c r="BK139" i="13"/>
  <c r="J139" i="13"/>
  <c r="BE139" i="13" s="1"/>
  <c r="BI133" i="13"/>
  <c r="BH133" i="13"/>
  <c r="BG133" i="13"/>
  <c r="BF133" i="13"/>
  <c r="T133" i="13"/>
  <c r="R133" i="13"/>
  <c r="R132" i="13" s="1"/>
  <c r="P133" i="13"/>
  <c r="BK133" i="13"/>
  <c r="J133" i="13"/>
  <c r="BE133" i="13" s="1"/>
  <c r="J126" i="13"/>
  <c r="F124" i="13"/>
  <c r="E122" i="13"/>
  <c r="J93" i="13"/>
  <c r="F91" i="13"/>
  <c r="E89" i="13"/>
  <c r="J26" i="13"/>
  <c r="E26" i="13"/>
  <c r="J127" i="13" s="1"/>
  <c r="J25" i="13"/>
  <c r="J20" i="13"/>
  <c r="E20" i="13"/>
  <c r="F94" i="13" s="1"/>
  <c r="J19" i="13"/>
  <c r="J17" i="13"/>
  <c r="E17" i="13"/>
  <c r="F126" i="13" s="1"/>
  <c r="J16" i="13"/>
  <c r="J14" i="13"/>
  <c r="J124" i="13" s="1"/>
  <c r="E7" i="13"/>
  <c r="E85" i="13" s="1"/>
  <c r="J39" i="12"/>
  <c r="J38" i="12"/>
  <c r="AY107" i="1" s="1"/>
  <c r="J37" i="12"/>
  <c r="AX107" i="1" s="1"/>
  <c r="BI328" i="12"/>
  <c r="BH328" i="12"/>
  <c r="BG328" i="12"/>
  <c r="BF328" i="12"/>
  <c r="T328" i="12"/>
  <c r="T327" i="12" s="1"/>
  <c r="R328" i="12"/>
  <c r="R327" i="12"/>
  <c r="P328" i="12"/>
  <c r="P327" i="12" s="1"/>
  <c r="BK328" i="12"/>
  <c r="BK327" i="12" s="1"/>
  <c r="J327" i="12" s="1"/>
  <c r="J106" i="12" s="1"/>
  <c r="J328" i="12"/>
  <c r="BE328" i="12" s="1"/>
  <c r="BI324" i="12"/>
  <c r="BH324" i="12"/>
  <c r="BG324" i="12"/>
  <c r="BF324" i="12"/>
  <c r="T324" i="12"/>
  <c r="R324" i="12"/>
  <c r="P324" i="12"/>
  <c r="BK324" i="12"/>
  <c r="J324" i="12"/>
  <c r="BE324" i="12" s="1"/>
  <c r="BI321" i="12"/>
  <c r="BH321" i="12"/>
  <c r="BG321" i="12"/>
  <c r="BF321" i="12"/>
  <c r="T321" i="12"/>
  <c r="R321" i="12"/>
  <c r="P321" i="12"/>
  <c r="BK321" i="12"/>
  <c r="J321" i="12"/>
  <c r="BE321" i="12" s="1"/>
  <c r="BI318" i="12"/>
  <c r="BH318" i="12"/>
  <c r="BG318" i="12"/>
  <c r="BF318" i="12"/>
  <c r="T318" i="12"/>
  <c r="R318" i="12"/>
  <c r="P318" i="12"/>
  <c r="BK318" i="12"/>
  <c r="J318" i="12"/>
  <c r="BE318" i="12" s="1"/>
  <c r="BI315" i="12"/>
  <c r="BH315" i="12"/>
  <c r="BG315" i="12"/>
  <c r="BF315" i="12"/>
  <c r="T315" i="12"/>
  <c r="R315" i="12"/>
  <c r="P315" i="12"/>
  <c r="BK315" i="12"/>
  <c r="J315" i="12"/>
  <c r="BE315" i="12" s="1"/>
  <c r="BI310" i="12"/>
  <c r="BH310" i="12"/>
  <c r="BG310" i="12"/>
  <c r="BF310" i="12"/>
  <c r="T310" i="12"/>
  <c r="R310" i="12"/>
  <c r="P310" i="12"/>
  <c r="BK310" i="12"/>
  <c r="J310" i="12"/>
  <c r="BE310" i="12" s="1"/>
  <c r="BI307" i="12"/>
  <c r="BH307" i="12"/>
  <c r="BG307" i="12"/>
  <c r="BF307" i="12"/>
  <c r="T307" i="12"/>
  <c r="R307" i="12"/>
  <c r="P307" i="12"/>
  <c r="BK307" i="12"/>
  <c r="J307" i="12"/>
  <c r="BE307" i="12"/>
  <c r="BI302" i="12"/>
  <c r="BH302" i="12"/>
  <c r="BG302" i="12"/>
  <c r="BF302" i="12"/>
  <c r="T302" i="12"/>
  <c r="R302" i="12"/>
  <c r="P302" i="12"/>
  <c r="BK302" i="12"/>
  <c r="J302" i="12"/>
  <c r="BE302" i="12" s="1"/>
  <c r="BI298" i="12"/>
  <c r="BH298" i="12"/>
  <c r="BG298" i="12"/>
  <c r="BF298" i="12"/>
  <c r="T298" i="12"/>
  <c r="R298" i="12"/>
  <c r="P298" i="12"/>
  <c r="BK298" i="12"/>
  <c r="J298" i="12"/>
  <c r="BE298" i="12" s="1"/>
  <c r="BI295" i="12"/>
  <c r="BH295" i="12"/>
  <c r="BG295" i="12"/>
  <c r="BF295" i="12"/>
  <c r="T295" i="12"/>
  <c r="R295" i="12"/>
  <c r="P295" i="12"/>
  <c r="BK295" i="12"/>
  <c r="J295" i="12"/>
  <c r="BE295" i="12" s="1"/>
  <c r="BI292" i="12"/>
  <c r="BH292" i="12"/>
  <c r="BG292" i="12"/>
  <c r="BF292" i="12"/>
  <c r="T292" i="12"/>
  <c r="R292" i="12"/>
  <c r="P292" i="12"/>
  <c r="BK292" i="12"/>
  <c r="J292" i="12"/>
  <c r="BE292" i="12" s="1"/>
  <c r="BI289" i="12"/>
  <c r="BH289" i="12"/>
  <c r="BG289" i="12"/>
  <c r="BF289" i="12"/>
  <c r="T289" i="12"/>
  <c r="R289" i="12"/>
  <c r="P289" i="12"/>
  <c r="BK289" i="12"/>
  <c r="J289" i="12"/>
  <c r="BE289" i="12" s="1"/>
  <c r="BI286" i="12"/>
  <c r="BH286" i="12"/>
  <c r="BG286" i="12"/>
  <c r="BF286" i="12"/>
  <c r="T286" i="12"/>
  <c r="R286" i="12"/>
  <c r="P286" i="12"/>
  <c r="BK286" i="12"/>
  <c r="J286" i="12"/>
  <c r="BE286" i="12" s="1"/>
  <c r="BI283" i="12"/>
  <c r="BH283" i="12"/>
  <c r="BG283" i="12"/>
  <c r="BF283" i="12"/>
  <c r="T283" i="12"/>
  <c r="R283" i="12"/>
  <c r="R279" i="12" s="1"/>
  <c r="P283" i="12"/>
  <c r="BK283" i="12"/>
  <c r="J283" i="12"/>
  <c r="BE283" i="12" s="1"/>
  <c r="BI280" i="12"/>
  <c r="BH280" i="12"/>
  <c r="BG280" i="12"/>
  <c r="BF280" i="12"/>
  <c r="T280" i="12"/>
  <c r="R280" i="12"/>
  <c r="P280" i="12"/>
  <c r="BK280" i="12"/>
  <c r="J280" i="12"/>
  <c r="BE280" i="12" s="1"/>
  <c r="BI276" i="12"/>
  <c r="BH276" i="12"/>
  <c r="BG276" i="12"/>
  <c r="BF276" i="12"/>
  <c r="T276" i="12"/>
  <c r="R276" i="12"/>
  <c r="P276" i="12"/>
  <c r="BK276" i="12"/>
  <c r="J276" i="12"/>
  <c r="BE276" i="12" s="1"/>
  <c r="BI273" i="12"/>
  <c r="BH273" i="12"/>
  <c r="BG273" i="12"/>
  <c r="BF273" i="12"/>
  <c r="T273" i="12"/>
  <c r="R273" i="12"/>
  <c r="P273" i="12"/>
  <c r="BK273" i="12"/>
  <c r="J273" i="12"/>
  <c r="BE273" i="12" s="1"/>
  <c r="BI270" i="12"/>
  <c r="BH270" i="12"/>
  <c r="BG270" i="12"/>
  <c r="BF270" i="12"/>
  <c r="T270" i="12"/>
  <c r="R270" i="12"/>
  <c r="P270" i="12"/>
  <c r="BK270" i="12"/>
  <c r="J270" i="12"/>
  <c r="BE270" i="12"/>
  <c r="BI267" i="12"/>
  <c r="BH267" i="12"/>
  <c r="BG267" i="12"/>
  <c r="BF267" i="12"/>
  <c r="T267" i="12"/>
  <c r="R267" i="12"/>
  <c r="P267" i="12"/>
  <c r="BK267" i="12"/>
  <c r="J267" i="12"/>
  <c r="BE267" i="12" s="1"/>
  <c r="BI264" i="12"/>
  <c r="BH264" i="12"/>
  <c r="BG264" i="12"/>
  <c r="BF264" i="12"/>
  <c r="T264" i="12"/>
  <c r="R264" i="12"/>
  <c r="P264" i="12"/>
  <c r="BK264" i="12"/>
  <c r="J264" i="12"/>
  <c r="BE264" i="12"/>
  <c r="BI261" i="12"/>
  <c r="BH261" i="12"/>
  <c r="BG261" i="12"/>
  <c r="BF261" i="12"/>
  <c r="T261" i="12"/>
  <c r="R261" i="12"/>
  <c r="P261" i="12"/>
  <c r="BK261" i="12"/>
  <c r="J261" i="12"/>
  <c r="BE261" i="12" s="1"/>
  <c r="BI258" i="12"/>
  <c r="BH258" i="12"/>
  <c r="BG258" i="12"/>
  <c r="BF258" i="12"/>
  <c r="T258" i="12"/>
  <c r="R258" i="12"/>
  <c r="P258" i="12"/>
  <c r="BK258" i="12"/>
  <c r="J258" i="12"/>
  <c r="BE258" i="12" s="1"/>
  <c r="BI254" i="12"/>
  <c r="BH254" i="12"/>
  <c r="BG254" i="12"/>
  <c r="BF254" i="12"/>
  <c r="T254" i="12"/>
  <c r="R254" i="12"/>
  <c r="P254" i="12"/>
  <c r="BK254" i="12"/>
  <c r="J254" i="12"/>
  <c r="BE254" i="12" s="1"/>
  <c r="BI251" i="12"/>
  <c r="BH251" i="12"/>
  <c r="BG251" i="12"/>
  <c r="BF251" i="12"/>
  <c r="T251" i="12"/>
  <c r="R251" i="12"/>
  <c r="P251" i="12"/>
  <c r="BK251" i="12"/>
  <c r="J251" i="12"/>
  <c r="BE251" i="12" s="1"/>
  <c r="BI247" i="12"/>
  <c r="BH247" i="12"/>
  <c r="BG247" i="12"/>
  <c r="BF247" i="12"/>
  <c r="T247" i="12"/>
  <c r="R247" i="12"/>
  <c r="P247" i="12"/>
  <c r="BK247" i="12"/>
  <c r="J247" i="12"/>
  <c r="BE247" i="12" s="1"/>
  <c r="BI244" i="12"/>
  <c r="BH244" i="12"/>
  <c r="BG244" i="12"/>
  <c r="BF244" i="12"/>
  <c r="T244" i="12"/>
  <c r="R244" i="12"/>
  <c r="P244" i="12"/>
  <c r="BK244" i="12"/>
  <c r="J244" i="12"/>
  <c r="BE244" i="12"/>
  <c r="BI241" i="12"/>
  <c r="BH241" i="12"/>
  <c r="BG241" i="12"/>
  <c r="BF241" i="12"/>
  <c r="T241" i="12"/>
  <c r="R241" i="12"/>
  <c r="P241" i="12"/>
  <c r="BK241" i="12"/>
  <c r="J241" i="12"/>
  <c r="BE241" i="12" s="1"/>
  <c r="BI238" i="12"/>
  <c r="BH238" i="12"/>
  <c r="BG238" i="12"/>
  <c r="BF238" i="12"/>
  <c r="T238" i="12"/>
  <c r="R238" i="12"/>
  <c r="R237" i="12"/>
  <c r="P238" i="12"/>
  <c r="BK238" i="12"/>
  <c r="J238" i="12"/>
  <c r="BE238" i="12" s="1"/>
  <c r="BI234" i="12"/>
  <c r="BH234" i="12"/>
  <c r="BG234" i="12"/>
  <c r="BF234" i="12"/>
  <c r="T234" i="12"/>
  <c r="T233" i="12" s="1"/>
  <c r="R234" i="12"/>
  <c r="R233" i="12"/>
  <c r="P234" i="12"/>
  <c r="P233" i="12" s="1"/>
  <c r="BK234" i="12"/>
  <c r="BK233" i="12" s="1"/>
  <c r="J233" i="12" s="1"/>
  <c r="J102" i="12" s="1"/>
  <c r="J234" i="12"/>
  <c r="BE234" i="12" s="1"/>
  <c r="BI230" i="12"/>
  <c r="BH230" i="12"/>
  <c r="BG230" i="12"/>
  <c r="BF230" i="12"/>
  <c r="T230" i="12"/>
  <c r="R230" i="12"/>
  <c r="P230" i="12"/>
  <c r="BK230" i="12"/>
  <c r="J230" i="12"/>
  <c r="BE230" i="12" s="1"/>
  <c r="BI226" i="12"/>
  <c r="BH226" i="12"/>
  <c r="BG226" i="12"/>
  <c r="BF226" i="12"/>
  <c r="T226" i="12"/>
  <c r="R226" i="12"/>
  <c r="P226" i="12"/>
  <c r="BK226" i="12"/>
  <c r="J226" i="12"/>
  <c r="BE226" i="12" s="1"/>
  <c r="BI223" i="12"/>
  <c r="BH223" i="12"/>
  <c r="BG223" i="12"/>
  <c r="BF223" i="12"/>
  <c r="T223" i="12"/>
  <c r="R223" i="12"/>
  <c r="P223" i="12"/>
  <c r="BK223" i="12"/>
  <c r="J223" i="12"/>
  <c r="BE223" i="12" s="1"/>
  <c r="BI220" i="12"/>
  <c r="BH220" i="12"/>
  <c r="BG220" i="12"/>
  <c r="BF220" i="12"/>
  <c r="T220" i="12"/>
  <c r="R220" i="12"/>
  <c r="P220" i="12"/>
  <c r="BK220" i="12"/>
  <c r="J220" i="12"/>
  <c r="BE220" i="12" s="1"/>
  <c r="BI217" i="12"/>
  <c r="BH217" i="12"/>
  <c r="BG217" i="12"/>
  <c r="BF217" i="12"/>
  <c r="T217" i="12"/>
  <c r="R217" i="12"/>
  <c r="P217" i="12"/>
  <c r="BK217" i="12"/>
  <c r="J217" i="12"/>
  <c r="BE217" i="12" s="1"/>
  <c r="BI214" i="12"/>
  <c r="BH214" i="12"/>
  <c r="BG214" i="12"/>
  <c r="BF214" i="12"/>
  <c r="T214" i="12"/>
  <c r="R214" i="12"/>
  <c r="P214" i="12"/>
  <c r="BK214" i="12"/>
  <c r="J214" i="12"/>
  <c r="BE214" i="12" s="1"/>
  <c r="BI211" i="12"/>
  <c r="BH211" i="12"/>
  <c r="BG211" i="12"/>
  <c r="BF211" i="12"/>
  <c r="T211" i="12"/>
  <c r="R211" i="12"/>
  <c r="P211" i="12"/>
  <c r="BK211" i="12"/>
  <c r="J211" i="12"/>
  <c r="BE211" i="12" s="1"/>
  <c r="BI208" i="12"/>
  <c r="BH208" i="12"/>
  <c r="BG208" i="12"/>
  <c r="BF208" i="12"/>
  <c r="T208" i="12"/>
  <c r="R208" i="12"/>
  <c r="P208" i="12"/>
  <c r="BK208" i="12"/>
  <c r="J208" i="12"/>
  <c r="BE208" i="12" s="1"/>
  <c r="BI205" i="12"/>
  <c r="BH205" i="12"/>
  <c r="BG205" i="12"/>
  <c r="BF205" i="12"/>
  <c r="T205" i="12"/>
  <c r="R205" i="12"/>
  <c r="P205" i="12"/>
  <c r="BK205" i="12"/>
  <c r="J205" i="12"/>
  <c r="BE205" i="12" s="1"/>
  <c r="BI202" i="12"/>
  <c r="BH202" i="12"/>
  <c r="BG202" i="12"/>
  <c r="BF202" i="12"/>
  <c r="T202" i="12"/>
  <c r="R202" i="12"/>
  <c r="P202" i="12"/>
  <c r="BK202" i="12"/>
  <c r="J202" i="12"/>
  <c r="BE202" i="12" s="1"/>
  <c r="BI199" i="12"/>
  <c r="BH199" i="12"/>
  <c r="BG199" i="12"/>
  <c r="BF199" i="12"/>
  <c r="T199" i="12"/>
  <c r="R199" i="12"/>
  <c r="P199" i="12"/>
  <c r="BK199" i="12"/>
  <c r="J199" i="12"/>
  <c r="BE199" i="12" s="1"/>
  <c r="BI196" i="12"/>
  <c r="BH196" i="12"/>
  <c r="BG196" i="12"/>
  <c r="BF196" i="12"/>
  <c r="T196" i="12"/>
  <c r="R196" i="12"/>
  <c r="P196" i="12"/>
  <c r="BK196" i="12"/>
  <c r="J196" i="12"/>
  <c r="BE196" i="12" s="1"/>
  <c r="BI193" i="12"/>
  <c r="BH193" i="12"/>
  <c r="BG193" i="12"/>
  <c r="BF193" i="12"/>
  <c r="T193" i="12"/>
  <c r="R193" i="12"/>
  <c r="R192" i="12" s="1"/>
  <c r="P193" i="12"/>
  <c r="BK193" i="12"/>
  <c r="J193" i="12"/>
  <c r="BE193" i="12" s="1"/>
  <c r="BI189" i="12"/>
  <c r="BH189" i="12"/>
  <c r="BG189" i="12"/>
  <c r="BF189" i="12"/>
  <c r="T189" i="12"/>
  <c r="R189" i="12"/>
  <c r="P189" i="12"/>
  <c r="BK189" i="12"/>
  <c r="J189" i="12"/>
  <c r="BE189" i="12" s="1"/>
  <c r="BI186" i="12"/>
  <c r="BH186" i="12"/>
  <c r="BG186" i="12"/>
  <c r="BF186" i="12"/>
  <c r="T186" i="12"/>
  <c r="R186" i="12"/>
  <c r="P186" i="12"/>
  <c r="BK186" i="12"/>
  <c r="J186" i="12"/>
  <c r="BE186" i="12" s="1"/>
  <c r="BI183" i="12"/>
  <c r="BH183" i="12"/>
  <c r="BG183" i="12"/>
  <c r="BF183" i="12"/>
  <c r="T183" i="12"/>
  <c r="R183" i="12"/>
  <c r="P183" i="12"/>
  <c r="BK183" i="12"/>
  <c r="J183" i="12"/>
  <c r="BE183" i="12" s="1"/>
  <c r="BI180" i="12"/>
  <c r="BH180" i="12"/>
  <c r="BG180" i="12"/>
  <c r="BF180" i="12"/>
  <c r="T180" i="12"/>
  <c r="R180" i="12"/>
  <c r="P180" i="12"/>
  <c r="BK180" i="12"/>
  <c r="J180" i="12"/>
  <c r="BE180" i="12" s="1"/>
  <c r="BI177" i="12"/>
  <c r="BH177" i="12"/>
  <c r="BG177" i="12"/>
  <c r="BF177" i="12"/>
  <c r="T177" i="12"/>
  <c r="R177" i="12"/>
  <c r="P177" i="12"/>
  <c r="BK177" i="12"/>
  <c r="J177" i="12"/>
  <c r="BE177" i="12" s="1"/>
  <c r="BI174" i="12"/>
  <c r="BH174" i="12"/>
  <c r="BG174" i="12"/>
  <c r="BF174" i="12"/>
  <c r="T174" i="12"/>
  <c r="R174" i="12"/>
  <c r="P174" i="12"/>
  <c r="BK174" i="12"/>
  <c r="J174" i="12"/>
  <c r="BE174" i="12" s="1"/>
  <c r="BI171" i="12"/>
  <c r="BH171" i="12"/>
  <c r="BG171" i="12"/>
  <c r="BF171" i="12"/>
  <c r="T171" i="12"/>
  <c r="R171" i="12"/>
  <c r="P171" i="12"/>
  <c r="BK171" i="12"/>
  <c r="J171" i="12"/>
  <c r="BE171" i="12" s="1"/>
  <c r="BI168" i="12"/>
  <c r="BH168" i="12"/>
  <c r="BG168" i="12"/>
  <c r="BF168" i="12"/>
  <c r="T168" i="12"/>
  <c r="R168" i="12"/>
  <c r="P168" i="12"/>
  <c r="BK168" i="12"/>
  <c r="J168" i="12"/>
  <c r="BE168" i="12" s="1"/>
  <c r="BI164" i="12"/>
  <c r="BH164" i="12"/>
  <c r="BG164" i="12"/>
  <c r="BF164" i="12"/>
  <c r="T164" i="12"/>
  <c r="R164" i="12"/>
  <c r="P164" i="12"/>
  <c r="BK164" i="12"/>
  <c r="J164" i="12"/>
  <c r="BE164" i="12" s="1"/>
  <c r="BI161" i="12"/>
  <c r="BH161" i="12"/>
  <c r="BG161" i="12"/>
  <c r="BF161" i="12"/>
  <c r="T161" i="12"/>
  <c r="R161" i="12"/>
  <c r="P161" i="12"/>
  <c r="BK161" i="12"/>
  <c r="J161" i="12"/>
  <c r="BE161" i="12"/>
  <c r="BI158" i="12"/>
  <c r="BH158" i="12"/>
  <c r="BG158" i="12"/>
  <c r="BF158" i="12"/>
  <c r="T158" i="12"/>
  <c r="R158" i="12"/>
  <c r="P158" i="12"/>
  <c r="BK158" i="12"/>
  <c r="J158" i="12"/>
  <c r="BE158" i="12" s="1"/>
  <c r="BI155" i="12"/>
  <c r="BH155" i="12"/>
  <c r="BG155" i="12"/>
  <c r="BF155" i="12"/>
  <c r="T155" i="12"/>
  <c r="R155" i="12"/>
  <c r="P155" i="12"/>
  <c r="BK155" i="12"/>
  <c r="J155" i="12"/>
  <c r="BE155" i="12" s="1"/>
  <c r="BI152" i="12"/>
  <c r="BH152" i="12"/>
  <c r="BG152" i="12"/>
  <c r="BF152" i="12"/>
  <c r="T152" i="12"/>
  <c r="R152" i="12"/>
  <c r="P152" i="12"/>
  <c r="BK152" i="12"/>
  <c r="J152" i="12"/>
  <c r="BE152" i="12" s="1"/>
  <c r="BI147" i="12"/>
  <c r="BH147" i="12"/>
  <c r="BG147" i="12"/>
  <c r="BF147" i="12"/>
  <c r="T147" i="12"/>
  <c r="R147" i="12"/>
  <c r="P147" i="12"/>
  <c r="BK147" i="12"/>
  <c r="J147" i="12"/>
  <c r="BE147" i="12" s="1"/>
  <c r="BI144" i="12"/>
  <c r="BH144" i="12"/>
  <c r="BG144" i="12"/>
  <c r="BF144" i="12"/>
  <c r="T144" i="12"/>
  <c r="R144" i="12"/>
  <c r="P144" i="12"/>
  <c r="BK144" i="12"/>
  <c r="J144" i="12"/>
  <c r="BE144" i="12" s="1"/>
  <c r="BI139" i="12"/>
  <c r="BH139" i="12"/>
  <c r="BG139" i="12"/>
  <c r="BF139" i="12"/>
  <c r="T139" i="12"/>
  <c r="R139" i="12"/>
  <c r="P139" i="12"/>
  <c r="BK139" i="12"/>
  <c r="J139" i="12"/>
  <c r="BE139" i="12" s="1"/>
  <c r="BI136" i="12"/>
  <c r="BH136" i="12"/>
  <c r="BG136" i="12"/>
  <c r="BF136" i="12"/>
  <c r="T136" i="12"/>
  <c r="R136" i="12"/>
  <c r="P136" i="12"/>
  <c r="BK136" i="12"/>
  <c r="J136" i="12"/>
  <c r="BE136" i="12" s="1"/>
  <c r="BI131" i="12"/>
  <c r="BH131" i="12"/>
  <c r="BG131" i="12"/>
  <c r="BF131" i="12"/>
  <c r="T131" i="12"/>
  <c r="T130" i="12" s="1"/>
  <c r="R131" i="12"/>
  <c r="P131" i="12"/>
  <c r="P130" i="12" s="1"/>
  <c r="BK131" i="12"/>
  <c r="J131" i="12"/>
  <c r="BE131" i="12" s="1"/>
  <c r="J124" i="12"/>
  <c r="F122" i="12"/>
  <c r="E120" i="12"/>
  <c r="J93" i="12"/>
  <c r="F91" i="12"/>
  <c r="E89" i="12"/>
  <c r="J26" i="12"/>
  <c r="E26" i="12"/>
  <c r="J125" i="12" s="1"/>
  <c r="J25" i="12"/>
  <c r="J20" i="12"/>
  <c r="E20" i="12"/>
  <c r="F94" i="12" s="1"/>
  <c r="J19" i="12"/>
  <c r="J17" i="12"/>
  <c r="E17" i="12"/>
  <c r="F93" i="12" s="1"/>
  <c r="J16" i="12"/>
  <c r="J14" i="12"/>
  <c r="J91" i="12" s="1"/>
  <c r="E7" i="12"/>
  <c r="E85" i="12" s="1"/>
  <c r="J39" i="11"/>
  <c r="J38" i="11"/>
  <c r="AY106" i="1" s="1"/>
  <c r="J37" i="11"/>
  <c r="AX106" i="1"/>
  <c r="BI367" i="11"/>
  <c r="BH367" i="11"/>
  <c r="BG367" i="11"/>
  <c r="BF367" i="11"/>
  <c r="T367" i="11"/>
  <c r="T366" i="11" s="1"/>
  <c r="R367" i="11"/>
  <c r="R366" i="11" s="1"/>
  <c r="P367" i="11"/>
  <c r="P366" i="11" s="1"/>
  <c r="BK367" i="11"/>
  <c r="BK366" i="11" s="1"/>
  <c r="J366" i="11" s="1"/>
  <c r="J107" i="11" s="1"/>
  <c r="J367" i="11"/>
  <c r="BE367" i="11" s="1"/>
  <c r="BI363" i="11"/>
  <c r="BH363" i="11"/>
  <c r="BG363" i="11"/>
  <c r="BF363" i="11"/>
  <c r="T363" i="11"/>
  <c r="R363" i="11"/>
  <c r="P363" i="11"/>
  <c r="BK363" i="11"/>
  <c r="J363" i="11"/>
  <c r="BE363" i="11" s="1"/>
  <c r="BI360" i="11"/>
  <c r="BH360" i="11"/>
  <c r="BG360" i="11"/>
  <c r="BF360" i="11"/>
  <c r="T360" i="11"/>
  <c r="R360" i="11"/>
  <c r="P360" i="11"/>
  <c r="BK360" i="11"/>
  <c r="J360" i="11"/>
  <c r="BE360" i="11" s="1"/>
  <c r="BI357" i="11"/>
  <c r="BH357" i="11"/>
  <c r="BG357" i="11"/>
  <c r="BF357" i="11"/>
  <c r="T357" i="11"/>
  <c r="R357" i="11"/>
  <c r="P357" i="11"/>
  <c r="BK357" i="11"/>
  <c r="J357" i="11"/>
  <c r="BE357" i="11" s="1"/>
  <c r="BI354" i="11"/>
  <c r="BH354" i="11"/>
  <c r="BG354" i="11"/>
  <c r="BF354" i="11"/>
  <c r="T354" i="11"/>
  <c r="R354" i="11"/>
  <c r="P354" i="11"/>
  <c r="BK354" i="11"/>
  <c r="J354" i="11"/>
  <c r="BE354" i="11" s="1"/>
  <c r="BI349" i="11"/>
  <c r="BH349" i="11"/>
  <c r="BG349" i="11"/>
  <c r="BF349" i="11"/>
  <c r="T349" i="11"/>
  <c r="R349" i="11"/>
  <c r="P349" i="11"/>
  <c r="BK349" i="11"/>
  <c r="J349" i="11"/>
  <c r="BE349" i="11" s="1"/>
  <c r="BI346" i="11"/>
  <c r="BH346" i="11"/>
  <c r="BG346" i="11"/>
  <c r="BF346" i="11"/>
  <c r="T346" i="11"/>
  <c r="R346" i="11"/>
  <c r="P346" i="11"/>
  <c r="BK346" i="11"/>
  <c r="J346" i="11"/>
  <c r="BE346" i="11" s="1"/>
  <c r="BI341" i="11"/>
  <c r="BH341" i="11"/>
  <c r="BG341" i="11"/>
  <c r="BF341" i="11"/>
  <c r="T341" i="11"/>
  <c r="T340" i="11" s="1"/>
  <c r="R341" i="11"/>
  <c r="P341" i="11"/>
  <c r="BK341" i="11"/>
  <c r="J341" i="11"/>
  <c r="BE341" i="11" s="1"/>
  <c r="BI337" i="11"/>
  <c r="BH337" i="11"/>
  <c r="BG337" i="11"/>
  <c r="BF337" i="11"/>
  <c r="T337" i="11"/>
  <c r="R337" i="11"/>
  <c r="P337" i="11"/>
  <c r="BK337" i="11"/>
  <c r="J337" i="11"/>
  <c r="BE337" i="11" s="1"/>
  <c r="BI334" i="11"/>
  <c r="BH334" i="11"/>
  <c r="BG334" i="11"/>
  <c r="BF334" i="11"/>
  <c r="T334" i="11"/>
  <c r="R334" i="11"/>
  <c r="P334" i="11"/>
  <c r="BK334" i="11"/>
  <c r="J334" i="11"/>
  <c r="BE334" i="11" s="1"/>
  <c r="BI331" i="11"/>
  <c r="BH331" i="11"/>
  <c r="BG331" i="11"/>
  <c r="BF331" i="11"/>
  <c r="T331" i="11"/>
  <c r="R331" i="11"/>
  <c r="P331" i="11"/>
  <c r="BK331" i="11"/>
  <c r="J331" i="11"/>
  <c r="BE331" i="11" s="1"/>
  <c r="BI328" i="11"/>
  <c r="BH328" i="11"/>
  <c r="BG328" i="11"/>
  <c r="BF328" i="11"/>
  <c r="T328" i="11"/>
  <c r="R328" i="11"/>
  <c r="P328" i="11"/>
  <c r="BK328" i="11"/>
  <c r="J328" i="11"/>
  <c r="BE328" i="11" s="1"/>
  <c r="BI325" i="11"/>
  <c r="BH325" i="11"/>
  <c r="BG325" i="11"/>
  <c r="BF325" i="11"/>
  <c r="T325" i="11"/>
  <c r="R325" i="11"/>
  <c r="P325" i="11"/>
  <c r="BK325" i="11"/>
  <c r="J325" i="11"/>
  <c r="BE325" i="11" s="1"/>
  <c r="BI322" i="11"/>
  <c r="BH322" i="11"/>
  <c r="BG322" i="11"/>
  <c r="BF322" i="11"/>
  <c r="T322" i="11"/>
  <c r="R322" i="11"/>
  <c r="P322" i="11"/>
  <c r="BK322" i="11"/>
  <c r="J322" i="11"/>
  <c r="BE322" i="11" s="1"/>
  <c r="BI318" i="11"/>
  <c r="BH318" i="11"/>
  <c r="BG318" i="11"/>
  <c r="BF318" i="11"/>
  <c r="T318" i="11"/>
  <c r="R318" i="11"/>
  <c r="P318" i="11"/>
  <c r="BK318" i="11"/>
  <c r="J318" i="11"/>
  <c r="BE318" i="11" s="1"/>
  <c r="BI315" i="11"/>
  <c r="BH315" i="11"/>
  <c r="BG315" i="11"/>
  <c r="BF315" i="11"/>
  <c r="T315" i="11"/>
  <c r="R315" i="11"/>
  <c r="P315" i="11"/>
  <c r="BK315" i="11"/>
  <c r="J315" i="11"/>
  <c r="BE315" i="11" s="1"/>
  <c r="BI312" i="11"/>
  <c r="BH312" i="11"/>
  <c r="BG312" i="11"/>
  <c r="BF312" i="11"/>
  <c r="T312" i="11"/>
  <c r="R312" i="11"/>
  <c r="P312" i="11"/>
  <c r="BK312" i="11"/>
  <c r="J312" i="11"/>
  <c r="BE312" i="11" s="1"/>
  <c r="BI309" i="11"/>
  <c r="BH309" i="11"/>
  <c r="BG309" i="11"/>
  <c r="BF309" i="11"/>
  <c r="T309" i="11"/>
  <c r="R309" i="11"/>
  <c r="P309" i="11"/>
  <c r="BK309" i="11"/>
  <c r="J309" i="11"/>
  <c r="BE309" i="11" s="1"/>
  <c r="BI306" i="11"/>
  <c r="BH306" i="11"/>
  <c r="BG306" i="11"/>
  <c r="BF306" i="11"/>
  <c r="T306" i="11"/>
  <c r="R306" i="11"/>
  <c r="P306" i="11"/>
  <c r="BK306" i="11"/>
  <c r="J306" i="11"/>
  <c r="BE306" i="11" s="1"/>
  <c r="BI303" i="11"/>
  <c r="BH303" i="11"/>
  <c r="BG303" i="11"/>
  <c r="BF303" i="11"/>
  <c r="T303" i="11"/>
  <c r="R303" i="11"/>
  <c r="P303" i="11"/>
  <c r="BK303" i="11"/>
  <c r="J303" i="11"/>
  <c r="BE303" i="11" s="1"/>
  <c r="BI300" i="11"/>
  <c r="BH300" i="11"/>
  <c r="BG300" i="11"/>
  <c r="BF300" i="11"/>
  <c r="T300" i="11"/>
  <c r="R300" i="11"/>
  <c r="P300" i="11"/>
  <c r="BK300" i="11"/>
  <c r="J300" i="11"/>
  <c r="BE300" i="11" s="1"/>
  <c r="BI296" i="11"/>
  <c r="BH296" i="11"/>
  <c r="BG296" i="11"/>
  <c r="BF296" i="11"/>
  <c r="T296" i="11"/>
  <c r="R296" i="11"/>
  <c r="P296" i="11"/>
  <c r="BK296" i="11"/>
  <c r="J296" i="11"/>
  <c r="BE296" i="11" s="1"/>
  <c r="BI293" i="11"/>
  <c r="BH293" i="11"/>
  <c r="BG293" i="11"/>
  <c r="BF293" i="11"/>
  <c r="T293" i="11"/>
  <c r="R293" i="11"/>
  <c r="P293" i="11"/>
  <c r="BK293" i="11"/>
  <c r="J293" i="11"/>
  <c r="BE293" i="11" s="1"/>
  <c r="BI289" i="11"/>
  <c r="BH289" i="11"/>
  <c r="BG289" i="11"/>
  <c r="BF289" i="11"/>
  <c r="T289" i="11"/>
  <c r="R289" i="11"/>
  <c r="P289" i="11"/>
  <c r="BK289" i="11"/>
  <c r="J289" i="11"/>
  <c r="BE289" i="11" s="1"/>
  <c r="BI286" i="11"/>
  <c r="BH286" i="11"/>
  <c r="BG286" i="11"/>
  <c r="BF286" i="11"/>
  <c r="T286" i="11"/>
  <c r="R286" i="11"/>
  <c r="P286" i="11"/>
  <c r="BK286" i="11"/>
  <c r="J286" i="11"/>
  <c r="BE286" i="11" s="1"/>
  <c r="BI283" i="11"/>
  <c r="BH283" i="11"/>
  <c r="BG283" i="11"/>
  <c r="BF283" i="11"/>
  <c r="T283" i="11"/>
  <c r="R283" i="11"/>
  <c r="P283" i="11"/>
  <c r="BK283" i="11"/>
  <c r="J283" i="11"/>
  <c r="BE283" i="11" s="1"/>
  <c r="BI280" i="11"/>
  <c r="BH280" i="11"/>
  <c r="BG280" i="11"/>
  <c r="BF280" i="11"/>
  <c r="T280" i="11"/>
  <c r="R280" i="11"/>
  <c r="P280" i="11"/>
  <c r="BK280" i="11"/>
  <c r="J280" i="11"/>
  <c r="BE280" i="11" s="1"/>
  <c r="BI276" i="11"/>
  <c r="BH276" i="11"/>
  <c r="BG276" i="11"/>
  <c r="BF276" i="11"/>
  <c r="T276" i="11"/>
  <c r="T275" i="11"/>
  <c r="R276" i="11"/>
  <c r="R275" i="11" s="1"/>
  <c r="P276" i="11"/>
  <c r="P275" i="11"/>
  <c r="BK276" i="11"/>
  <c r="BK275" i="11" s="1"/>
  <c r="J275" i="11" s="1"/>
  <c r="J103" i="11" s="1"/>
  <c r="J276" i="11"/>
  <c r="BE276" i="11" s="1"/>
  <c r="BI272" i="11"/>
  <c r="BH272" i="11"/>
  <c r="BG272" i="11"/>
  <c r="BF272" i="11"/>
  <c r="T272" i="11"/>
  <c r="R272" i="11"/>
  <c r="P272" i="11"/>
  <c r="BK272" i="11"/>
  <c r="J272" i="11"/>
  <c r="BE272" i="11" s="1"/>
  <c r="BI269" i="11"/>
  <c r="BH269" i="11"/>
  <c r="BG269" i="11"/>
  <c r="BF269" i="11"/>
  <c r="T269" i="11"/>
  <c r="R269" i="11"/>
  <c r="P269" i="11"/>
  <c r="BK269" i="11"/>
  <c r="J269" i="11"/>
  <c r="BE269" i="11"/>
  <c r="BI265" i="11"/>
  <c r="BH265" i="11"/>
  <c r="BG265" i="11"/>
  <c r="BF265" i="11"/>
  <c r="T265" i="11"/>
  <c r="R265" i="11"/>
  <c r="P265" i="11"/>
  <c r="BK265" i="11"/>
  <c r="J265" i="11"/>
  <c r="BE265" i="11" s="1"/>
  <c r="BI262" i="11"/>
  <c r="BH262" i="11"/>
  <c r="BG262" i="11"/>
  <c r="BF262" i="11"/>
  <c r="T262" i="11"/>
  <c r="R262" i="11"/>
  <c r="P262" i="11"/>
  <c r="BK262" i="11"/>
  <c r="J262" i="11"/>
  <c r="BE262" i="11" s="1"/>
  <c r="BI259" i="11"/>
  <c r="BH259" i="11"/>
  <c r="BG259" i="11"/>
  <c r="BF259" i="11"/>
  <c r="T259" i="11"/>
  <c r="R259" i="11"/>
  <c r="P259" i="11"/>
  <c r="BK259" i="11"/>
  <c r="J259" i="11"/>
  <c r="BE259" i="11" s="1"/>
  <c r="BI256" i="11"/>
  <c r="BH256" i="11"/>
  <c r="BG256" i="11"/>
  <c r="BF256" i="11"/>
  <c r="T256" i="11"/>
  <c r="R256" i="11"/>
  <c r="P256" i="11"/>
  <c r="BK256" i="11"/>
  <c r="J256" i="11"/>
  <c r="BE256" i="11" s="1"/>
  <c r="BI253" i="11"/>
  <c r="BH253" i="11"/>
  <c r="BG253" i="11"/>
  <c r="BF253" i="11"/>
  <c r="T253" i="11"/>
  <c r="R253" i="11"/>
  <c r="P253" i="11"/>
  <c r="BK253" i="11"/>
  <c r="J253" i="11"/>
  <c r="BE253" i="11" s="1"/>
  <c r="BI250" i="11"/>
  <c r="BH250" i="11"/>
  <c r="BG250" i="11"/>
  <c r="BF250" i="11"/>
  <c r="T250" i="11"/>
  <c r="R250" i="11"/>
  <c r="P250" i="11"/>
  <c r="BK250" i="11"/>
  <c r="J250" i="11"/>
  <c r="BE250" i="11" s="1"/>
  <c r="BI247" i="11"/>
  <c r="BH247" i="11"/>
  <c r="BG247" i="11"/>
  <c r="BF247" i="11"/>
  <c r="T247" i="11"/>
  <c r="R247" i="11"/>
  <c r="P247" i="11"/>
  <c r="BK247" i="11"/>
  <c r="J247" i="11"/>
  <c r="BE247" i="11" s="1"/>
  <c r="BI244" i="11"/>
  <c r="BH244" i="11"/>
  <c r="BG244" i="11"/>
  <c r="BF244" i="11"/>
  <c r="T244" i="11"/>
  <c r="R244" i="11"/>
  <c r="P244" i="11"/>
  <c r="BK244" i="11"/>
  <c r="J244" i="11"/>
  <c r="BE244" i="11"/>
  <c r="BI241" i="11"/>
  <c r="BH241" i="11"/>
  <c r="BG241" i="11"/>
  <c r="BF241" i="11"/>
  <c r="T241" i="11"/>
  <c r="R241" i="11"/>
  <c r="R237" i="11" s="1"/>
  <c r="P241" i="11"/>
  <c r="BK241" i="11"/>
  <c r="J241" i="11"/>
  <c r="BE241" i="11" s="1"/>
  <c r="BI238" i="11"/>
  <c r="BH238" i="11"/>
  <c r="BG238" i="11"/>
  <c r="BF238" i="11"/>
  <c r="T238" i="11"/>
  <c r="R238" i="11"/>
  <c r="P238" i="11"/>
  <c r="BK238" i="11"/>
  <c r="J238" i="11"/>
  <c r="BE238" i="11" s="1"/>
  <c r="BI234" i="11"/>
  <c r="BH234" i="11"/>
  <c r="BG234" i="11"/>
  <c r="BF234" i="11"/>
  <c r="T234" i="11"/>
  <c r="T233" i="11" s="1"/>
  <c r="R234" i="11"/>
  <c r="R233" i="11"/>
  <c r="P234" i="11"/>
  <c r="P233" i="11" s="1"/>
  <c r="BK234" i="11"/>
  <c r="BK233" i="11" s="1"/>
  <c r="J233" i="11" s="1"/>
  <c r="J101" i="11" s="1"/>
  <c r="J234" i="11"/>
  <c r="BE234" i="11" s="1"/>
  <c r="BI230" i="11"/>
  <c r="BH230" i="11"/>
  <c r="BG230" i="11"/>
  <c r="BF230" i="11"/>
  <c r="T230" i="11"/>
  <c r="R230" i="11"/>
  <c r="P230" i="11"/>
  <c r="BK230" i="11"/>
  <c r="J230" i="11"/>
  <c r="BE230" i="11" s="1"/>
  <c r="BI227" i="11"/>
  <c r="BH227" i="11"/>
  <c r="BG227" i="11"/>
  <c r="BF227" i="11"/>
  <c r="T227" i="11"/>
  <c r="R227" i="11"/>
  <c r="P227" i="11"/>
  <c r="BK227" i="11"/>
  <c r="J227" i="11"/>
  <c r="BE227" i="11" s="1"/>
  <c r="BI224" i="11"/>
  <c r="BH224" i="11"/>
  <c r="BG224" i="11"/>
  <c r="BF224" i="11"/>
  <c r="T224" i="11"/>
  <c r="R224" i="11"/>
  <c r="P224" i="11"/>
  <c r="BK224" i="11"/>
  <c r="J224" i="11"/>
  <c r="BE224" i="11" s="1"/>
  <c r="BI221" i="11"/>
  <c r="BH221" i="11"/>
  <c r="BG221" i="11"/>
  <c r="BF221" i="11"/>
  <c r="T221" i="11"/>
  <c r="R221" i="11"/>
  <c r="P221" i="11"/>
  <c r="BK221" i="11"/>
  <c r="J221" i="11"/>
  <c r="BE221" i="11" s="1"/>
  <c r="BI218" i="11"/>
  <c r="BH218" i="11"/>
  <c r="BG218" i="11"/>
  <c r="BF218" i="11"/>
  <c r="T218" i="11"/>
  <c r="R218" i="11"/>
  <c r="P218" i="11"/>
  <c r="BK218" i="11"/>
  <c r="J218" i="11"/>
  <c r="BE218" i="11"/>
  <c r="BI215" i="11"/>
  <c r="BH215" i="11"/>
  <c r="BG215" i="11"/>
  <c r="BF215" i="11"/>
  <c r="T215" i="11"/>
  <c r="R215" i="11"/>
  <c r="P215" i="11"/>
  <c r="BK215" i="11"/>
  <c r="J215" i="11"/>
  <c r="BE215" i="11" s="1"/>
  <c r="BI211" i="11"/>
  <c r="BH211" i="11"/>
  <c r="BG211" i="11"/>
  <c r="BF211" i="11"/>
  <c r="T211" i="11"/>
  <c r="R211" i="11"/>
  <c r="P211" i="11"/>
  <c r="BK211" i="11"/>
  <c r="J211" i="11"/>
  <c r="BE211" i="11" s="1"/>
  <c r="BI207" i="11"/>
  <c r="BH207" i="11"/>
  <c r="BG207" i="11"/>
  <c r="BF207" i="11"/>
  <c r="T207" i="11"/>
  <c r="R207" i="11"/>
  <c r="P207" i="11"/>
  <c r="BK207" i="11"/>
  <c r="J207" i="11"/>
  <c r="BE207" i="11" s="1"/>
  <c r="BI203" i="11"/>
  <c r="BH203" i="11"/>
  <c r="BG203" i="11"/>
  <c r="BF203" i="11"/>
  <c r="T203" i="11"/>
  <c r="R203" i="11"/>
  <c r="P203" i="11"/>
  <c r="BK203" i="11"/>
  <c r="J203" i="11"/>
  <c r="BE203" i="11" s="1"/>
  <c r="BI200" i="11"/>
  <c r="BH200" i="11"/>
  <c r="BG200" i="11"/>
  <c r="BF200" i="11"/>
  <c r="T200" i="11"/>
  <c r="R200" i="11"/>
  <c r="P200" i="11"/>
  <c r="BK200" i="11"/>
  <c r="J200" i="11"/>
  <c r="BE200" i="11" s="1"/>
  <c r="BI197" i="11"/>
  <c r="BH197" i="11"/>
  <c r="BG197" i="11"/>
  <c r="BF197" i="11"/>
  <c r="T197" i="11"/>
  <c r="R197" i="11"/>
  <c r="P197" i="11"/>
  <c r="BK197" i="11"/>
  <c r="J197" i="11"/>
  <c r="BE197" i="11" s="1"/>
  <c r="BI194" i="11"/>
  <c r="BH194" i="11"/>
  <c r="BG194" i="11"/>
  <c r="BF194" i="11"/>
  <c r="T194" i="11"/>
  <c r="R194" i="11"/>
  <c r="P194" i="11"/>
  <c r="BK194" i="11"/>
  <c r="J194" i="11"/>
  <c r="BE194" i="11" s="1"/>
  <c r="BI191" i="11"/>
  <c r="BH191" i="11"/>
  <c r="BG191" i="11"/>
  <c r="BF191" i="11"/>
  <c r="T191" i="11"/>
  <c r="R191" i="11"/>
  <c r="P191" i="11"/>
  <c r="BK191" i="11"/>
  <c r="J191" i="11"/>
  <c r="BE191" i="11" s="1"/>
  <c r="BI188" i="11"/>
  <c r="BH188" i="11"/>
  <c r="BG188" i="11"/>
  <c r="BF188" i="11"/>
  <c r="T188" i="11"/>
  <c r="R188" i="11"/>
  <c r="P188" i="11"/>
  <c r="BK188" i="11"/>
  <c r="J188" i="11"/>
  <c r="BE188" i="11" s="1"/>
  <c r="BI185" i="11"/>
  <c r="BH185" i="11"/>
  <c r="BG185" i="11"/>
  <c r="BF185" i="11"/>
  <c r="T185" i="11"/>
  <c r="R185" i="11"/>
  <c r="P185" i="11"/>
  <c r="BK185" i="11"/>
  <c r="J185" i="11"/>
  <c r="BE185" i="11" s="1"/>
  <c r="BI182" i="11"/>
  <c r="BH182" i="11"/>
  <c r="BG182" i="11"/>
  <c r="BF182" i="11"/>
  <c r="T182" i="11"/>
  <c r="R182" i="11"/>
  <c r="P182" i="11"/>
  <c r="BK182" i="11"/>
  <c r="J182" i="11"/>
  <c r="BE182" i="11" s="1"/>
  <c r="BI179" i="11"/>
  <c r="BH179" i="11"/>
  <c r="BG179" i="11"/>
  <c r="BF179" i="11"/>
  <c r="T179" i="11"/>
  <c r="R179" i="11"/>
  <c r="P179" i="11"/>
  <c r="BK179" i="11"/>
  <c r="J179" i="11"/>
  <c r="BE179" i="11" s="1"/>
  <c r="BI176" i="11"/>
  <c r="BH176" i="11"/>
  <c r="BG176" i="11"/>
  <c r="BF176" i="11"/>
  <c r="T176" i="11"/>
  <c r="R176" i="11"/>
  <c r="P176" i="11"/>
  <c r="BK176" i="11"/>
  <c r="J176" i="11"/>
  <c r="BE176" i="11" s="1"/>
  <c r="BI172" i="11"/>
  <c r="BH172" i="11"/>
  <c r="BG172" i="11"/>
  <c r="BF172" i="11"/>
  <c r="T172" i="11"/>
  <c r="R172" i="11"/>
  <c r="P172" i="11"/>
  <c r="BK172" i="11"/>
  <c r="J172" i="11"/>
  <c r="BE172" i="11" s="1"/>
  <c r="BI169" i="11"/>
  <c r="BH169" i="11"/>
  <c r="BG169" i="11"/>
  <c r="BF169" i="11"/>
  <c r="T169" i="11"/>
  <c r="R169" i="11"/>
  <c r="P169" i="11"/>
  <c r="BK169" i="11"/>
  <c r="J169" i="11"/>
  <c r="BE169" i="11" s="1"/>
  <c r="BI166" i="11"/>
  <c r="BH166" i="11"/>
  <c r="BG166" i="11"/>
  <c r="BF166" i="11"/>
  <c r="T166" i="11"/>
  <c r="R166" i="11"/>
  <c r="P166" i="11"/>
  <c r="BK166" i="11"/>
  <c r="J166" i="11"/>
  <c r="BE166" i="11" s="1"/>
  <c r="BI163" i="11"/>
  <c r="BH163" i="11"/>
  <c r="BG163" i="11"/>
  <c r="BF163" i="11"/>
  <c r="T163" i="11"/>
  <c r="R163" i="11"/>
  <c r="P163" i="11"/>
  <c r="BK163" i="11"/>
  <c r="J163" i="11"/>
  <c r="BE163" i="11" s="1"/>
  <c r="BI157" i="11"/>
  <c r="BH157" i="11"/>
  <c r="BG157" i="11"/>
  <c r="BF157" i="11"/>
  <c r="T157" i="11"/>
  <c r="R157" i="11"/>
  <c r="P157" i="11"/>
  <c r="BK157" i="11"/>
  <c r="J157" i="11"/>
  <c r="BE157" i="11" s="1"/>
  <c r="BI152" i="11"/>
  <c r="BH152" i="11"/>
  <c r="BG152" i="11"/>
  <c r="BF152" i="11"/>
  <c r="T152" i="11"/>
  <c r="R152" i="11"/>
  <c r="P152" i="11"/>
  <c r="BK152" i="11"/>
  <c r="J152" i="11"/>
  <c r="BE152" i="11" s="1"/>
  <c r="BI149" i="11"/>
  <c r="BH149" i="11"/>
  <c r="BG149" i="11"/>
  <c r="BF149" i="11"/>
  <c r="T149" i="11"/>
  <c r="R149" i="11"/>
  <c r="P149" i="11"/>
  <c r="BK149" i="11"/>
  <c r="J149" i="11"/>
  <c r="BE149" i="11" s="1"/>
  <c r="BI146" i="11"/>
  <c r="BH146" i="11"/>
  <c r="BG146" i="11"/>
  <c r="BF146" i="11"/>
  <c r="T146" i="11"/>
  <c r="R146" i="11"/>
  <c r="P146" i="11"/>
  <c r="BK146" i="11"/>
  <c r="J146" i="11"/>
  <c r="BE146" i="11" s="1"/>
  <c r="BI141" i="11"/>
  <c r="BH141" i="11"/>
  <c r="BG141" i="11"/>
  <c r="BF141" i="11"/>
  <c r="T141" i="11"/>
  <c r="R141" i="11"/>
  <c r="P141" i="11"/>
  <c r="BK141" i="11"/>
  <c r="J141" i="11"/>
  <c r="BE141" i="11" s="1"/>
  <c r="BI138" i="11"/>
  <c r="BH138" i="11"/>
  <c r="BG138" i="11"/>
  <c r="BF138" i="11"/>
  <c r="T138" i="11"/>
  <c r="R138" i="11"/>
  <c r="P138" i="11"/>
  <c r="BK138" i="11"/>
  <c r="J138" i="11"/>
  <c r="BE138" i="11" s="1"/>
  <c r="BI132" i="11"/>
  <c r="BH132" i="11"/>
  <c r="BG132" i="11"/>
  <c r="BF132" i="11"/>
  <c r="T132" i="11"/>
  <c r="T131" i="11" s="1"/>
  <c r="R132" i="11"/>
  <c r="P132" i="11"/>
  <c r="BK132" i="11"/>
  <c r="J132" i="11"/>
  <c r="BE132" i="11" s="1"/>
  <c r="J125" i="11"/>
  <c r="F123" i="11"/>
  <c r="E121" i="11"/>
  <c r="J93" i="11"/>
  <c r="F91" i="11"/>
  <c r="E89" i="11"/>
  <c r="J26" i="11"/>
  <c r="E26" i="11"/>
  <c r="J126" i="11" s="1"/>
  <c r="J94" i="11"/>
  <c r="J25" i="11"/>
  <c r="J20" i="11"/>
  <c r="E20" i="11"/>
  <c r="F94" i="11" s="1"/>
  <c r="J19" i="11"/>
  <c r="J17" i="11"/>
  <c r="E17" i="11"/>
  <c r="F125" i="11" s="1"/>
  <c r="J16" i="11"/>
  <c r="J14" i="11"/>
  <c r="J123" i="11" s="1"/>
  <c r="E7" i="11"/>
  <c r="E85" i="11" s="1"/>
  <c r="J39" i="10"/>
  <c r="J38" i="10"/>
  <c r="AY105" i="1" s="1"/>
  <c r="J37" i="10"/>
  <c r="AX105" i="1"/>
  <c r="BI387" i="10"/>
  <c r="BH387" i="10"/>
  <c r="BG387" i="10"/>
  <c r="BF387" i="10"/>
  <c r="T387" i="10"/>
  <c r="T386" i="10" s="1"/>
  <c r="R387" i="10"/>
  <c r="R386" i="10" s="1"/>
  <c r="P387" i="10"/>
  <c r="P386" i="10" s="1"/>
  <c r="BK387" i="10"/>
  <c r="BK386" i="10" s="1"/>
  <c r="J386" i="10" s="1"/>
  <c r="J107" i="10" s="1"/>
  <c r="J387" i="10"/>
  <c r="BE387" i="10" s="1"/>
  <c r="BI383" i="10"/>
  <c r="BH383" i="10"/>
  <c r="BG383" i="10"/>
  <c r="BF383" i="10"/>
  <c r="T383" i="10"/>
  <c r="R383" i="10"/>
  <c r="P383" i="10"/>
  <c r="BK383" i="10"/>
  <c r="J383" i="10"/>
  <c r="BE383" i="10" s="1"/>
  <c r="BI380" i="10"/>
  <c r="BH380" i="10"/>
  <c r="BG380" i="10"/>
  <c r="BF380" i="10"/>
  <c r="T380" i="10"/>
  <c r="R380" i="10"/>
  <c r="P380" i="10"/>
  <c r="BK380" i="10"/>
  <c r="J380" i="10"/>
  <c r="BE380" i="10" s="1"/>
  <c r="BI377" i="10"/>
  <c r="BH377" i="10"/>
  <c r="BG377" i="10"/>
  <c r="BF377" i="10"/>
  <c r="T377" i="10"/>
  <c r="R377" i="10"/>
  <c r="P377" i="10"/>
  <c r="BK377" i="10"/>
  <c r="J377" i="10"/>
  <c r="BE377" i="10" s="1"/>
  <c r="BI374" i="10"/>
  <c r="BH374" i="10"/>
  <c r="BG374" i="10"/>
  <c r="BF374" i="10"/>
  <c r="T374" i="10"/>
  <c r="R374" i="10"/>
  <c r="P374" i="10"/>
  <c r="BK374" i="10"/>
  <c r="J374" i="10"/>
  <c r="BE374" i="10" s="1"/>
  <c r="BI368" i="10"/>
  <c r="BH368" i="10"/>
  <c r="BG368" i="10"/>
  <c r="BF368" i="10"/>
  <c r="T368" i="10"/>
  <c r="R368" i="10"/>
  <c r="P368" i="10"/>
  <c r="BK368" i="10"/>
  <c r="J368" i="10"/>
  <c r="BE368" i="10" s="1"/>
  <c r="BI365" i="10"/>
  <c r="BH365" i="10"/>
  <c r="BG365" i="10"/>
  <c r="BF365" i="10"/>
  <c r="T365" i="10"/>
  <c r="R365" i="10"/>
  <c r="P365" i="10"/>
  <c r="BK365" i="10"/>
  <c r="J365" i="10"/>
  <c r="BE365" i="10" s="1"/>
  <c r="BI360" i="10"/>
  <c r="BH360" i="10"/>
  <c r="BG360" i="10"/>
  <c r="BF360" i="10"/>
  <c r="T360" i="10"/>
  <c r="R360" i="10"/>
  <c r="P360" i="10"/>
  <c r="BK360" i="10"/>
  <c r="J360" i="10"/>
  <c r="BE360" i="10" s="1"/>
  <c r="BI356" i="10"/>
  <c r="BH356" i="10"/>
  <c r="BG356" i="10"/>
  <c r="BF356" i="10"/>
  <c r="T356" i="10"/>
  <c r="R356" i="10"/>
  <c r="P356" i="10"/>
  <c r="BK356" i="10"/>
  <c r="J356" i="10"/>
  <c r="BE356" i="10" s="1"/>
  <c r="BI353" i="10"/>
  <c r="BH353" i="10"/>
  <c r="BG353" i="10"/>
  <c r="BF353" i="10"/>
  <c r="T353" i="10"/>
  <c r="R353" i="10"/>
  <c r="P353" i="10"/>
  <c r="BK353" i="10"/>
  <c r="J353" i="10"/>
  <c r="BE353" i="10" s="1"/>
  <c r="BI350" i="10"/>
  <c r="BH350" i="10"/>
  <c r="BG350" i="10"/>
  <c r="BF350" i="10"/>
  <c r="T350" i="10"/>
  <c r="R350" i="10"/>
  <c r="P350" i="10"/>
  <c r="BK350" i="10"/>
  <c r="J350" i="10"/>
  <c r="BE350" i="10" s="1"/>
  <c r="BI347" i="10"/>
  <c r="BH347" i="10"/>
  <c r="BG347" i="10"/>
  <c r="BF347" i="10"/>
  <c r="T347" i="10"/>
  <c r="R347" i="10"/>
  <c r="P347" i="10"/>
  <c r="BK347" i="10"/>
  <c r="J347" i="10"/>
  <c r="BE347" i="10"/>
  <c r="BI344" i="10"/>
  <c r="BH344" i="10"/>
  <c r="BG344" i="10"/>
  <c r="BF344" i="10"/>
  <c r="T344" i="10"/>
  <c r="R344" i="10"/>
  <c r="P344" i="10"/>
  <c r="BK344" i="10"/>
  <c r="J344" i="10"/>
  <c r="BE344" i="10" s="1"/>
  <c r="BI340" i="10"/>
  <c r="BH340" i="10"/>
  <c r="BG340" i="10"/>
  <c r="BF340" i="10"/>
  <c r="T340" i="10"/>
  <c r="R340" i="10"/>
  <c r="R339" i="10" s="1"/>
  <c r="P340" i="10"/>
  <c r="BK340" i="10"/>
  <c r="J340" i="10"/>
  <c r="BE340" i="10" s="1"/>
  <c r="BI336" i="10"/>
  <c r="BH336" i="10"/>
  <c r="BG336" i="10"/>
  <c r="BF336" i="10"/>
  <c r="T336" i="10"/>
  <c r="R336" i="10"/>
  <c r="P336" i="10"/>
  <c r="BK336" i="10"/>
  <c r="J336" i="10"/>
  <c r="BE336" i="10" s="1"/>
  <c r="BI333" i="10"/>
  <c r="BH333" i="10"/>
  <c r="BG333" i="10"/>
  <c r="BF333" i="10"/>
  <c r="T333" i="10"/>
  <c r="R333" i="10"/>
  <c r="P333" i="10"/>
  <c r="BK333" i="10"/>
  <c r="J333" i="10"/>
  <c r="BE333" i="10" s="1"/>
  <c r="BI330" i="10"/>
  <c r="BH330" i="10"/>
  <c r="BG330" i="10"/>
  <c r="BF330" i="10"/>
  <c r="T330" i="10"/>
  <c r="R330" i="10"/>
  <c r="P330" i="10"/>
  <c r="BK330" i="10"/>
  <c r="J330" i="10"/>
  <c r="BE330" i="10" s="1"/>
  <c r="BI327" i="10"/>
  <c r="BH327" i="10"/>
  <c r="BG327" i="10"/>
  <c r="BF327" i="10"/>
  <c r="T327" i="10"/>
  <c r="R327" i="10"/>
  <c r="P327" i="10"/>
  <c r="BK327" i="10"/>
  <c r="J327" i="10"/>
  <c r="BE327" i="10" s="1"/>
  <c r="BI324" i="10"/>
  <c r="BH324" i="10"/>
  <c r="BG324" i="10"/>
  <c r="BF324" i="10"/>
  <c r="T324" i="10"/>
  <c r="R324" i="10"/>
  <c r="P324" i="10"/>
  <c r="BK324" i="10"/>
  <c r="J324" i="10"/>
  <c r="BE324" i="10" s="1"/>
  <c r="BI321" i="10"/>
  <c r="BH321" i="10"/>
  <c r="BG321" i="10"/>
  <c r="BF321" i="10"/>
  <c r="T321" i="10"/>
  <c r="R321" i="10"/>
  <c r="P321" i="10"/>
  <c r="BK321" i="10"/>
  <c r="J321" i="10"/>
  <c r="BE321" i="10" s="1"/>
  <c r="BI318" i="10"/>
  <c r="BH318" i="10"/>
  <c r="BG318" i="10"/>
  <c r="BF318" i="10"/>
  <c r="T318" i="10"/>
  <c r="R318" i="10"/>
  <c r="P318" i="10"/>
  <c r="BK318" i="10"/>
  <c r="J318" i="10"/>
  <c r="BE318" i="10" s="1"/>
  <c r="BI314" i="10"/>
  <c r="BH314" i="10"/>
  <c r="BG314" i="10"/>
  <c r="BF314" i="10"/>
  <c r="T314" i="10"/>
  <c r="R314" i="10"/>
  <c r="P314" i="10"/>
  <c r="BK314" i="10"/>
  <c r="J314" i="10"/>
  <c r="BE314" i="10" s="1"/>
  <c r="BI310" i="10"/>
  <c r="BH310" i="10"/>
  <c r="BG310" i="10"/>
  <c r="BF310" i="10"/>
  <c r="T310" i="10"/>
  <c r="R310" i="10"/>
  <c r="P310" i="10"/>
  <c r="BK310" i="10"/>
  <c r="J310" i="10"/>
  <c r="BE310" i="10" s="1"/>
  <c r="BI307" i="10"/>
  <c r="BH307" i="10"/>
  <c r="BG307" i="10"/>
  <c r="BF307" i="10"/>
  <c r="T307" i="10"/>
  <c r="R307" i="10"/>
  <c r="P307" i="10"/>
  <c r="BK307" i="10"/>
  <c r="J307" i="10"/>
  <c r="BE307" i="10" s="1"/>
  <c r="BI303" i="10"/>
  <c r="BH303" i="10"/>
  <c r="BG303" i="10"/>
  <c r="BF303" i="10"/>
  <c r="T303" i="10"/>
  <c r="R303" i="10"/>
  <c r="P303" i="10"/>
  <c r="BK303" i="10"/>
  <c r="J303" i="10"/>
  <c r="BE303" i="10" s="1"/>
  <c r="BI300" i="10"/>
  <c r="BH300" i="10"/>
  <c r="BG300" i="10"/>
  <c r="BF300" i="10"/>
  <c r="T300" i="10"/>
  <c r="R300" i="10"/>
  <c r="P300" i="10"/>
  <c r="BK300" i="10"/>
  <c r="J300" i="10"/>
  <c r="BE300" i="10" s="1"/>
  <c r="BI296" i="10"/>
  <c r="BH296" i="10"/>
  <c r="BG296" i="10"/>
  <c r="BF296" i="10"/>
  <c r="T296" i="10"/>
  <c r="R296" i="10"/>
  <c r="P296" i="10"/>
  <c r="BK296" i="10"/>
  <c r="J296" i="10"/>
  <c r="BE296" i="10" s="1"/>
  <c r="BI293" i="10"/>
  <c r="BH293" i="10"/>
  <c r="BG293" i="10"/>
  <c r="BF293" i="10"/>
  <c r="T293" i="10"/>
  <c r="R293" i="10"/>
  <c r="P293" i="10"/>
  <c r="BK293" i="10"/>
  <c r="J293" i="10"/>
  <c r="BE293" i="10" s="1"/>
  <c r="BI290" i="10"/>
  <c r="BH290" i="10"/>
  <c r="BG290" i="10"/>
  <c r="BF290" i="10"/>
  <c r="T290" i="10"/>
  <c r="R290" i="10"/>
  <c r="P290" i="10"/>
  <c r="BK290" i="10"/>
  <c r="J290" i="10"/>
  <c r="BE290" i="10" s="1"/>
  <c r="BI287" i="10"/>
  <c r="BH287" i="10"/>
  <c r="BG287" i="10"/>
  <c r="BF287" i="10"/>
  <c r="T287" i="10"/>
  <c r="R287" i="10"/>
  <c r="P287" i="10"/>
  <c r="BK287" i="10"/>
  <c r="J287" i="10"/>
  <c r="BE287" i="10" s="1"/>
  <c r="BI284" i="10"/>
  <c r="BH284" i="10"/>
  <c r="BG284" i="10"/>
  <c r="BF284" i="10"/>
  <c r="T284" i="10"/>
  <c r="R284" i="10"/>
  <c r="P284" i="10"/>
  <c r="BK284" i="10"/>
  <c r="J284" i="10"/>
  <c r="BE284" i="10" s="1"/>
  <c r="BI281" i="10"/>
  <c r="BH281" i="10"/>
  <c r="BG281" i="10"/>
  <c r="BF281" i="10"/>
  <c r="T281" i="10"/>
  <c r="R281" i="10"/>
  <c r="P281" i="10"/>
  <c r="BK281" i="10"/>
  <c r="J281" i="10"/>
  <c r="BE281" i="10" s="1"/>
  <c r="BI278" i="10"/>
  <c r="BH278" i="10"/>
  <c r="BG278" i="10"/>
  <c r="BF278" i="10"/>
  <c r="T278" i="10"/>
  <c r="R278" i="10"/>
  <c r="P278" i="10"/>
  <c r="BK278" i="10"/>
  <c r="J278" i="10"/>
  <c r="BE278" i="10"/>
  <c r="BI275" i="10"/>
  <c r="BH275" i="10"/>
  <c r="BG275" i="10"/>
  <c r="BF275" i="10"/>
  <c r="T275" i="10"/>
  <c r="R275" i="10"/>
  <c r="P275" i="10"/>
  <c r="BK275" i="10"/>
  <c r="J275" i="10"/>
  <c r="BE275" i="10" s="1"/>
  <c r="BI272" i="10"/>
  <c r="BH272" i="10"/>
  <c r="BG272" i="10"/>
  <c r="BF272" i="10"/>
  <c r="T272" i="10"/>
  <c r="R272" i="10"/>
  <c r="P272" i="10"/>
  <c r="BK272" i="10"/>
  <c r="J272" i="10"/>
  <c r="BE272" i="10"/>
  <c r="BI269" i="10"/>
  <c r="BH269" i="10"/>
  <c r="BG269" i="10"/>
  <c r="BF269" i="10"/>
  <c r="T269" i="10"/>
  <c r="R269" i="10"/>
  <c r="P269" i="10"/>
  <c r="BK269" i="10"/>
  <c r="J269" i="10"/>
  <c r="BE269" i="10" s="1"/>
  <c r="BI266" i="10"/>
  <c r="BH266" i="10"/>
  <c r="BG266" i="10"/>
  <c r="BF266" i="10"/>
  <c r="T266" i="10"/>
  <c r="R266" i="10"/>
  <c r="P266" i="10"/>
  <c r="BK266" i="10"/>
  <c r="J266" i="10"/>
  <c r="BE266" i="10" s="1"/>
  <c r="BI263" i="10"/>
  <c r="BH263" i="10"/>
  <c r="BG263" i="10"/>
  <c r="BF263" i="10"/>
  <c r="T263" i="10"/>
  <c r="T262" i="10" s="1"/>
  <c r="R263" i="10"/>
  <c r="P263" i="10"/>
  <c r="BK263" i="10"/>
  <c r="J263" i="10"/>
  <c r="BE263" i="10" s="1"/>
  <c r="BI259" i="10"/>
  <c r="BH259" i="10"/>
  <c r="BG259" i="10"/>
  <c r="BF259" i="10"/>
  <c r="T259" i="10"/>
  <c r="R259" i="10"/>
  <c r="P259" i="10"/>
  <c r="BK259" i="10"/>
  <c r="J259" i="10"/>
  <c r="BE259" i="10"/>
  <c r="BI256" i="10"/>
  <c r="BH256" i="10"/>
  <c r="BG256" i="10"/>
  <c r="BF256" i="10"/>
  <c r="T256" i="10"/>
  <c r="R256" i="10"/>
  <c r="P256" i="10"/>
  <c r="BK256" i="10"/>
  <c r="J256" i="10"/>
  <c r="BE256" i="10" s="1"/>
  <c r="BI252" i="10"/>
  <c r="BH252" i="10"/>
  <c r="BG252" i="10"/>
  <c r="BF252" i="10"/>
  <c r="T252" i="10"/>
  <c r="R252" i="10"/>
  <c r="P252" i="10"/>
  <c r="BK252" i="10"/>
  <c r="J252" i="10"/>
  <c r="BE252" i="10" s="1"/>
  <c r="BI249" i="10"/>
  <c r="BH249" i="10"/>
  <c r="BG249" i="10"/>
  <c r="BF249" i="10"/>
  <c r="T249" i="10"/>
  <c r="R249" i="10"/>
  <c r="P249" i="10"/>
  <c r="BK249" i="10"/>
  <c r="J249" i="10"/>
  <c r="BE249" i="10" s="1"/>
  <c r="BI246" i="10"/>
  <c r="BH246" i="10"/>
  <c r="BG246" i="10"/>
  <c r="BF246" i="10"/>
  <c r="T246" i="10"/>
  <c r="R246" i="10"/>
  <c r="P246" i="10"/>
  <c r="BK246" i="10"/>
  <c r="J246" i="10"/>
  <c r="BE246" i="10" s="1"/>
  <c r="BI243" i="10"/>
  <c r="BH243" i="10"/>
  <c r="BG243" i="10"/>
  <c r="BF243" i="10"/>
  <c r="T243" i="10"/>
  <c r="R243" i="10"/>
  <c r="P243" i="10"/>
  <c r="BK243" i="10"/>
  <c r="J243" i="10"/>
  <c r="BE243" i="10" s="1"/>
  <c r="BI240" i="10"/>
  <c r="BH240" i="10"/>
  <c r="BG240" i="10"/>
  <c r="BF240" i="10"/>
  <c r="T240" i="10"/>
  <c r="R240" i="10"/>
  <c r="P240" i="10"/>
  <c r="BK240" i="10"/>
  <c r="J240" i="10"/>
  <c r="BE240" i="10" s="1"/>
  <c r="BI236" i="10"/>
  <c r="BH236" i="10"/>
  <c r="BG236" i="10"/>
  <c r="BF236" i="10"/>
  <c r="T236" i="10"/>
  <c r="R236" i="10"/>
  <c r="P236" i="10"/>
  <c r="BK236" i="10"/>
  <c r="J236" i="10"/>
  <c r="BE236" i="10" s="1"/>
  <c r="BI233" i="10"/>
  <c r="BH233" i="10"/>
  <c r="BG233" i="10"/>
  <c r="BF233" i="10"/>
  <c r="T233" i="10"/>
  <c r="R233" i="10"/>
  <c r="P233" i="10"/>
  <c r="BK233" i="10"/>
  <c r="J233" i="10"/>
  <c r="BE233" i="10" s="1"/>
  <c r="BI230" i="10"/>
  <c r="BH230" i="10"/>
  <c r="BG230" i="10"/>
  <c r="BF230" i="10"/>
  <c r="T230" i="10"/>
  <c r="R230" i="10"/>
  <c r="P230" i="10"/>
  <c r="BK230" i="10"/>
  <c r="J230" i="10"/>
  <c r="BE230" i="10" s="1"/>
  <c r="BI227" i="10"/>
  <c r="BH227" i="10"/>
  <c r="BG227" i="10"/>
  <c r="BF227" i="10"/>
  <c r="T227" i="10"/>
  <c r="R227" i="10"/>
  <c r="P227" i="10"/>
  <c r="BK227" i="10"/>
  <c r="J227" i="10"/>
  <c r="BE227" i="10" s="1"/>
  <c r="BI224" i="10"/>
  <c r="BH224" i="10"/>
  <c r="BG224" i="10"/>
  <c r="BF224" i="10"/>
  <c r="T224" i="10"/>
  <c r="R224" i="10"/>
  <c r="P224" i="10"/>
  <c r="BK224" i="10"/>
  <c r="J224" i="10"/>
  <c r="BE224" i="10" s="1"/>
  <c r="BI221" i="10"/>
  <c r="BH221" i="10"/>
  <c r="BG221" i="10"/>
  <c r="BF221" i="10"/>
  <c r="T221" i="10"/>
  <c r="R221" i="10"/>
  <c r="P221" i="10"/>
  <c r="BK221" i="10"/>
  <c r="J221" i="10"/>
  <c r="BE221" i="10" s="1"/>
  <c r="BI218" i="10"/>
  <c r="BH218" i="10"/>
  <c r="BG218" i="10"/>
  <c r="BF218" i="10"/>
  <c r="T218" i="10"/>
  <c r="R218" i="10"/>
  <c r="P218" i="10"/>
  <c r="P217" i="10" s="1"/>
  <c r="BK218" i="10"/>
  <c r="J218" i="10"/>
  <c r="BE218" i="10" s="1"/>
  <c r="BI214" i="10"/>
  <c r="BH214" i="10"/>
  <c r="BG214" i="10"/>
  <c r="BF214" i="10"/>
  <c r="T214" i="10"/>
  <c r="T208" i="10" s="1"/>
  <c r="R214" i="10"/>
  <c r="P214" i="10"/>
  <c r="BK214" i="10"/>
  <c r="J214" i="10"/>
  <c r="BE214" i="10" s="1"/>
  <c r="BI209" i="10"/>
  <c r="BH209" i="10"/>
  <c r="BG209" i="10"/>
  <c r="BF209" i="10"/>
  <c r="T209" i="10"/>
  <c r="R209" i="10"/>
  <c r="R208" i="10"/>
  <c r="P209" i="10"/>
  <c r="P208" i="10" s="1"/>
  <c r="BK209" i="10"/>
  <c r="BK208" i="10" s="1"/>
  <c r="J208" i="10" s="1"/>
  <c r="J101" i="10" s="1"/>
  <c r="J209" i="10"/>
  <c r="BE209" i="10" s="1"/>
  <c r="BI205" i="10"/>
  <c r="BH205" i="10"/>
  <c r="BG205" i="10"/>
  <c r="BF205" i="10"/>
  <c r="T205" i="10"/>
  <c r="R205" i="10"/>
  <c r="P205" i="10"/>
  <c r="BK205" i="10"/>
  <c r="J205" i="10"/>
  <c r="BE205" i="10" s="1"/>
  <c r="BI202" i="10"/>
  <c r="BH202" i="10"/>
  <c r="BG202" i="10"/>
  <c r="BF202" i="10"/>
  <c r="T202" i="10"/>
  <c r="R202" i="10"/>
  <c r="P202" i="10"/>
  <c r="BK202" i="10"/>
  <c r="J202" i="10"/>
  <c r="BE202" i="10" s="1"/>
  <c r="BI199" i="10"/>
  <c r="BH199" i="10"/>
  <c r="BG199" i="10"/>
  <c r="BF199" i="10"/>
  <c r="T199" i="10"/>
  <c r="R199" i="10"/>
  <c r="P199" i="10"/>
  <c r="BK199" i="10"/>
  <c r="J199" i="10"/>
  <c r="BE199" i="10" s="1"/>
  <c r="BI196" i="10"/>
  <c r="BH196" i="10"/>
  <c r="BG196" i="10"/>
  <c r="BF196" i="10"/>
  <c r="T196" i="10"/>
  <c r="R196" i="10"/>
  <c r="P196" i="10"/>
  <c r="BK196" i="10"/>
  <c r="J196" i="10"/>
  <c r="BE196" i="10" s="1"/>
  <c r="BI193" i="10"/>
  <c r="BH193" i="10"/>
  <c r="BG193" i="10"/>
  <c r="BF193" i="10"/>
  <c r="T193" i="10"/>
  <c r="R193" i="10"/>
  <c r="P193" i="10"/>
  <c r="BK193" i="10"/>
  <c r="J193" i="10"/>
  <c r="BE193" i="10" s="1"/>
  <c r="BI190" i="10"/>
  <c r="BH190" i="10"/>
  <c r="BG190" i="10"/>
  <c r="BF190" i="10"/>
  <c r="T190" i="10"/>
  <c r="R190" i="10"/>
  <c r="P190" i="10"/>
  <c r="BK190" i="10"/>
  <c r="J190" i="10"/>
  <c r="BE190" i="10" s="1"/>
  <c r="BI187" i="10"/>
  <c r="BH187" i="10"/>
  <c r="BG187" i="10"/>
  <c r="BF187" i="10"/>
  <c r="T187" i="10"/>
  <c r="T131" i="10" s="1"/>
  <c r="R187" i="10"/>
  <c r="P187" i="10"/>
  <c r="BK187" i="10"/>
  <c r="J187" i="10"/>
  <c r="BE187" i="10" s="1"/>
  <c r="BI184" i="10"/>
  <c r="BH184" i="10"/>
  <c r="BG184" i="10"/>
  <c r="BF184" i="10"/>
  <c r="T184" i="10"/>
  <c r="R184" i="10"/>
  <c r="P184" i="10"/>
  <c r="BK184" i="10"/>
  <c r="J184" i="10"/>
  <c r="BE184" i="10" s="1"/>
  <c r="BI180" i="10"/>
  <c r="BH180" i="10"/>
  <c r="BG180" i="10"/>
  <c r="BF180" i="10"/>
  <c r="T180" i="10"/>
  <c r="R180" i="10"/>
  <c r="P180" i="10"/>
  <c r="BK180" i="10"/>
  <c r="J180" i="10"/>
  <c r="BE180" i="10" s="1"/>
  <c r="BI175" i="10"/>
  <c r="BH175" i="10"/>
  <c r="BG175" i="10"/>
  <c r="BF175" i="10"/>
  <c r="T175" i="10"/>
  <c r="R175" i="10"/>
  <c r="P175" i="10"/>
  <c r="BK175" i="10"/>
  <c r="J175" i="10"/>
  <c r="BE175" i="10" s="1"/>
  <c r="BI172" i="10"/>
  <c r="BH172" i="10"/>
  <c r="BG172" i="10"/>
  <c r="BF172" i="10"/>
  <c r="T172" i="10"/>
  <c r="R172" i="10"/>
  <c r="P172" i="10"/>
  <c r="BK172" i="10"/>
  <c r="J172" i="10"/>
  <c r="BE172" i="10" s="1"/>
  <c r="BI168" i="10"/>
  <c r="BH168" i="10"/>
  <c r="BG168" i="10"/>
  <c r="BF168" i="10"/>
  <c r="T168" i="10"/>
  <c r="R168" i="10"/>
  <c r="P168" i="10"/>
  <c r="BK168" i="10"/>
  <c r="J168" i="10"/>
  <c r="BE168" i="10" s="1"/>
  <c r="BI163" i="10"/>
  <c r="BH163" i="10"/>
  <c r="BG163" i="10"/>
  <c r="BF163" i="10"/>
  <c r="T163" i="10"/>
  <c r="R163" i="10"/>
  <c r="P163" i="10"/>
  <c r="BK163" i="10"/>
  <c r="J163" i="10"/>
  <c r="BE163" i="10"/>
  <c r="BI160" i="10"/>
  <c r="BH160" i="10"/>
  <c r="BG160" i="10"/>
  <c r="BF160" i="10"/>
  <c r="T160" i="10"/>
  <c r="R160" i="10"/>
  <c r="P160" i="10"/>
  <c r="BK160" i="10"/>
  <c r="J160" i="10"/>
  <c r="BE160" i="10" s="1"/>
  <c r="BI155" i="10"/>
  <c r="BH155" i="10"/>
  <c r="BG155" i="10"/>
  <c r="BF155" i="10"/>
  <c r="T155" i="10"/>
  <c r="R155" i="10"/>
  <c r="P155" i="10"/>
  <c r="BK155" i="10"/>
  <c r="J155" i="10"/>
  <c r="BE155" i="10" s="1"/>
  <c r="BI152" i="10"/>
  <c r="BH152" i="10"/>
  <c r="BG152" i="10"/>
  <c r="BF152" i="10"/>
  <c r="T152" i="10"/>
  <c r="R152" i="10"/>
  <c r="P152" i="10"/>
  <c r="BK152" i="10"/>
  <c r="J152" i="10"/>
  <c r="BE152" i="10" s="1"/>
  <c r="BI149" i="10"/>
  <c r="BH149" i="10"/>
  <c r="BG149" i="10"/>
  <c r="BF149" i="10"/>
  <c r="T149" i="10"/>
  <c r="R149" i="10"/>
  <c r="P149" i="10"/>
  <c r="BK149" i="10"/>
  <c r="J149" i="10"/>
  <c r="BE149" i="10" s="1"/>
  <c r="BI146" i="10"/>
  <c r="BH146" i="10"/>
  <c r="BG146" i="10"/>
  <c r="BF146" i="10"/>
  <c r="T146" i="10"/>
  <c r="R146" i="10"/>
  <c r="P146" i="10"/>
  <c r="BK146" i="10"/>
  <c r="J146" i="10"/>
  <c r="BE146" i="10" s="1"/>
  <c r="BI141" i="10"/>
  <c r="BH141" i="10"/>
  <c r="BG141" i="10"/>
  <c r="BF141" i="10"/>
  <c r="T141" i="10"/>
  <c r="R141" i="10"/>
  <c r="P141" i="10"/>
  <c r="BK141" i="10"/>
  <c r="J141" i="10"/>
  <c r="BE141" i="10" s="1"/>
  <c r="BI138" i="10"/>
  <c r="BH138" i="10"/>
  <c r="BG138" i="10"/>
  <c r="BF138" i="10"/>
  <c r="T138" i="10"/>
  <c r="R138" i="10"/>
  <c r="P138" i="10"/>
  <c r="BK138" i="10"/>
  <c r="J138" i="10"/>
  <c r="BE138" i="10" s="1"/>
  <c r="BI132" i="10"/>
  <c r="BH132" i="10"/>
  <c r="BG132" i="10"/>
  <c r="BF132" i="10"/>
  <c r="T132" i="10"/>
  <c r="R132" i="10"/>
  <c r="P132" i="10"/>
  <c r="P131" i="10" s="1"/>
  <c r="BK132" i="10"/>
  <c r="J132" i="10"/>
  <c r="BE132" i="10" s="1"/>
  <c r="J125" i="10"/>
  <c r="F123" i="10"/>
  <c r="E121" i="10"/>
  <c r="J93" i="10"/>
  <c r="F91" i="10"/>
  <c r="E89" i="10"/>
  <c r="J26" i="10"/>
  <c r="E26" i="10"/>
  <c r="J126" i="10" s="1"/>
  <c r="J25" i="10"/>
  <c r="J20" i="10"/>
  <c r="E20" i="10"/>
  <c r="F94" i="10" s="1"/>
  <c r="J19" i="10"/>
  <c r="J17" i="10"/>
  <c r="E17" i="10"/>
  <c r="F125" i="10" s="1"/>
  <c r="J16" i="10"/>
  <c r="J14" i="10"/>
  <c r="J123" i="10" s="1"/>
  <c r="E7" i="10"/>
  <c r="E85" i="10" s="1"/>
  <c r="J39" i="9"/>
  <c r="J38" i="9"/>
  <c r="AY103" i="1" s="1"/>
  <c r="J37" i="9"/>
  <c r="AX103" i="1"/>
  <c r="BI133" i="9"/>
  <c r="BH133" i="9"/>
  <c r="BG133" i="9"/>
  <c r="BF133" i="9"/>
  <c r="T133" i="9"/>
  <c r="R133" i="9"/>
  <c r="P133" i="9"/>
  <c r="BK133" i="9"/>
  <c r="J133" i="9"/>
  <c r="BE133" i="9" s="1"/>
  <c r="BI131" i="9"/>
  <c r="BH131" i="9"/>
  <c r="BG131" i="9"/>
  <c r="BF131" i="9"/>
  <c r="T131" i="9"/>
  <c r="R131" i="9"/>
  <c r="P131" i="9"/>
  <c r="BK131" i="9"/>
  <c r="J131" i="9"/>
  <c r="BE131" i="9" s="1"/>
  <c r="BI129" i="9"/>
  <c r="BH129" i="9"/>
  <c r="BG129" i="9"/>
  <c r="BF129" i="9"/>
  <c r="T129" i="9"/>
  <c r="R129" i="9"/>
  <c r="P129" i="9"/>
  <c r="P128" i="9" s="1"/>
  <c r="BK129" i="9"/>
  <c r="J129" i="9"/>
  <c r="BE129" i="9" s="1"/>
  <c r="BI126" i="9"/>
  <c r="BH126" i="9"/>
  <c r="BG126" i="9"/>
  <c r="BF126" i="9"/>
  <c r="T126" i="9"/>
  <c r="T125" i="9" s="1"/>
  <c r="R126" i="9"/>
  <c r="R125" i="9" s="1"/>
  <c r="P126" i="9"/>
  <c r="P125" i="9" s="1"/>
  <c r="BK126" i="9"/>
  <c r="BK125" i="9" s="1"/>
  <c r="J126" i="9"/>
  <c r="BE126" i="9" s="1"/>
  <c r="J119" i="9"/>
  <c r="F117" i="9"/>
  <c r="E115" i="9"/>
  <c r="J93" i="9"/>
  <c r="F91" i="9"/>
  <c r="E89" i="9"/>
  <c r="J26" i="9"/>
  <c r="E26" i="9"/>
  <c r="J120" i="9" s="1"/>
  <c r="J25" i="9"/>
  <c r="J20" i="9"/>
  <c r="E20" i="9"/>
  <c r="J19" i="9"/>
  <c r="J17" i="9"/>
  <c r="E17" i="9"/>
  <c r="F119" i="9" s="1"/>
  <c r="J16" i="9"/>
  <c r="J14" i="9"/>
  <c r="J117" i="9" s="1"/>
  <c r="E7" i="9"/>
  <c r="E85" i="9" s="1"/>
  <c r="J39" i="8"/>
  <c r="J38" i="8"/>
  <c r="AY102" i="1"/>
  <c r="J37" i="8"/>
  <c r="AX102" i="1" s="1"/>
  <c r="BI244" i="8"/>
  <c r="BH244" i="8"/>
  <c r="BG244" i="8"/>
  <c r="BF244" i="8"/>
  <c r="T244" i="8"/>
  <c r="T243" i="8"/>
  <c r="R244" i="8"/>
  <c r="R243" i="8"/>
  <c r="P244" i="8"/>
  <c r="P243" i="8"/>
  <c r="BK244" i="8"/>
  <c r="BK243" i="8" s="1"/>
  <c r="J243" i="8" s="1"/>
  <c r="J106" i="8" s="1"/>
  <c r="J244" i="8"/>
  <c r="BE244" i="8" s="1"/>
  <c r="BI240" i="8"/>
  <c r="BH240" i="8"/>
  <c r="BG240" i="8"/>
  <c r="BF240" i="8"/>
  <c r="T240" i="8"/>
  <c r="R240" i="8"/>
  <c r="P240" i="8"/>
  <c r="BK240" i="8"/>
  <c r="J240" i="8"/>
  <c r="BE240" i="8" s="1"/>
  <c r="BI237" i="8"/>
  <c r="BH237" i="8"/>
  <c r="BG237" i="8"/>
  <c r="BF237" i="8"/>
  <c r="T237" i="8"/>
  <c r="R237" i="8"/>
  <c r="P237" i="8"/>
  <c r="BK237" i="8"/>
  <c r="J237" i="8"/>
  <c r="BE237" i="8" s="1"/>
  <c r="BI234" i="8"/>
  <c r="BH234" i="8"/>
  <c r="BG234" i="8"/>
  <c r="BF234" i="8"/>
  <c r="T234" i="8"/>
  <c r="R234" i="8"/>
  <c r="P234" i="8"/>
  <c r="BK234" i="8"/>
  <c r="J234" i="8"/>
  <c r="BE234" i="8" s="1"/>
  <c r="BI231" i="8"/>
  <c r="BH231" i="8"/>
  <c r="BG231" i="8"/>
  <c r="BF231" i="8"/>
  <c r="T231" i="8"/>
  <c r="R231" i="8"/>
  <c r="P231" i="8"/>
  <c r="BK231" i="8"/>
  <c r="J231" i="8"/>
  <c r="BE231" i="8" s="1"/>
  <c r="BI228" i="8"/>
  <c r="BH228" i="8"/>
  <c r="BG228" i="8"/>
  <c r="BF228" i="8"/>
  <c r="T228" i="8"/>
  <c r="R228" i="8"/>
  <c r="P228" i="8"/>
  <c r="BK228" i="8"/>
  <c r="J228" i="8"/>
  <c r="BE228" i="8" s="1"/>
  <c r="BI225" i="8"/>
  <c r="BH225" i="8"/>
  <c r="BG225" i="8"/>
  <c r="BF225" i="8"/>
  <c r="T225" i="8"/>
  <c r="R225" i="8"/>
  <c r="P225" i="8"/>
  <c r="BK225" i="8"/>
  <c r="J225" i="8"/>
  <c r="BE225" i="8" s="1"/>
  <c r="BI221" i="8"/>
  <c r="BH221" i="8"/>
  <c r="BG221" i="8"/>
  <c r="BF221" i="8"/>
  <c r="T221" i="8"/>
  <c r="T217" i="8" s="1"/>
  <c r="R221" i="8"/>
  <c r="P221" i="8"/>
  <c r="BK221" i="8"/>
  <c r="J221" i="8"/>
  <c r="BE221" i="8" s="1"/>
  <c r="BI218" i="8"/>
  <c r="BH218" i="8"/>
  <c r="BG218" i="8"/>
  <c r="BF218" i="8"/>
  <c r="T218" i="8"/>
  <c r="R218" i="8"/>
  <c r="R217" i="8"/>
  <c r="P218" i="8"/>
  <c r="P217" i="8" s="1"/>
  <c r="BK218" i="8"/>
  <c r="J218" i="8"/>
  <c r="BE218" i="8" s="1"/>
  <c r="BI214" i="8"/>
  <c r="BH214" i="8"/>
  <c r="BG214" i="8"/>
  <c r="BF214" i="8"/>
  <c r="T214" i="8"/>
  <c r="R214" i="8"/>
  <c r="P214" i="8"/>
  <c r="BK214" i="8"/>
  <c r="J214" i="8"/>
  <c r="BE214" i="8" s="1"/>
  <c r="BI211" i="8"/>
  <c r="BH211" i="8"/>
  <c r="BG211" i="8"/>
  <c r="BF211" i="8"/>
  <c r="T211" i="8"/>
  <c r="R211" i="8"/>
  <c r="P211" i="8"/>
  <c r="BK211" i="8"/>
  <c r="J211" i="8"/>
  <c r="BE211" i="8" s="1"/>
  <c r="BI207" i="8"/>
  <c r="BH207" i="8"/>
  <c r="BG207" i="8"/>
  <c r="BF207" i="8"/>
  <c r="T207" i="8"/>
  <c r="R207" i="8"/>
  <c r="P207" i="8"/>
  <c r="BK207" i="8"/>
  <c r="J207" i="8"/>
  <c r="BE207" i="8"/>
  <c r="BI204" i="8"/>
  <c r="BH204" i="8"/>
  <c r="BG204" i="8"/>
  <c r="BF204" i="8"/>
  <c r="T204" i="8"/>
  <c r="R204" i="8"/>
  <c r="P204" i="8"/>
  <c r="BK204" i="8"/>
  <c r="J204" i="8"/>
  <c r="BE204" i="8" s="1"/>
  <c r="BI199" i="8"/>
  <c r="BH199" i="8"/>
  <c r="BG199" i="8"/>
  <c r="BF199" i="8"/>
  <c r="T199" i="8"/>
  <c r="T198" i="8" s="1"/>
  <c r="R199" i="8"/>
  <c r="R198" i="8" s="1"/>
  <c r="P199" i="8"/>
  <c r="P198" i="8"/>
  <c r="BK199" i="8"/>
  <c r="BK198" i="8" s="1"/>
  <c r="J198" i="8" s="1"/>
  <c r="J102" i="8" s="1"/>
  <c r="J199" i="8"/>
  <c r="BE199" i="8" s="1"/>
  <c r="BI194" i="8"/>
  <c r="BH194" i="8"/>
  <c r="BG194" i="8"/>
  <c r="BF194" i="8"/>
  <c r="T194" i="8"/>
  <c r="R194" i="8"/>
  <c r="P194" i="8"/>
  <c r="BK194" i="8"/>
  <c r="J194" i="8"/>
  <c r="BE194" i="8"/>
  <c r="BI190" i="8"/>
  <c r="BH190" i="8"/>
  <c r="BG190" i="8"/>
  <c r="BF190" i="8"/>
  <c r="T190" i="8"/>
  <c r="R190" i="8"/>
  <c r="P190" i="8"/>
  <c r="BK190" i="8"/>
  <c r="J190" i="8"/>
  <c r="BE190" i="8" s="1"/>
  <c r="BI187" i="8"/>
  <c r="BH187" i="8"/>
  <c r="BG187" i="8"/>
  <c r="BF187" i="8"/>
  <c r="T187" i="8"/>
  <c r="R187" i="8"/>
  <c r="P187" i="8"/>
  <c r="BK187" i="8"/>
  <c r="J187" i="8"/>
  <c r="BE187" i="8" s="1"/>
  <c r="BI183" i="8"/>
  <c r="BH183" i="8"/>
  <c r="BG183" i="8"/>
  <c r="BF183" i="8"/>
  <c r="T183" i="8"/>
  <c r="R183" i="8"/>
  <c r="P183" i="8"/>
  <c r="BK183" i="8"/>
  <c r="J183" i="8"/>
  <c r="BE183" i="8" s="1"/>
  <c r="BI180" i="8"/>
  <c r="BH180" i="8"/>
  <c r="BG180" i="8"/>
  <c r="BF180" i="8"/>
  <c r="T180" i="8"/>
  <c r="R180" i="8"/>
  <c r="P180" i="8"/>
  <c r="BK180" i="8"/>
  <c r="J180" i="8"/>
  <c r="BE180" i="8" s="1"/>
  <c r="BI176" i="8"/>
  <c r="BH176" i="8"/>
  <c r="BG176" i="8"/>
  <c r="BF176" i="8"/>
  <c r="T176" i="8"/>
  <c r="R176" i="8"/>
  <c r="P176" i="8"/>
  <c r="BK176" i="8"/>
  <c r="J176" i="8"/>
  <c r="BE176" i="8" s="1"/>
  <c r="BI173" i="8"/>
  <c r="BH173" i="8"/>
  <c r="BG173" i="8"/>
  <c r="BF173" i="8"/>
  <c r="T173" i="8"/>
  <c r="R173" i="8"/>
  <c r="P173" i="8"/>
  <c r="BK173" i="8"/>
  <c r="J173" i="8"/>
  <c r="BE173" i="8" s="1"/>
  <c r="BI170" i="8"/>
  <c r="BH170" i="8"/>
  <c r="BG170" i="8"/>
  <c r="BF170" i="8"/>
  <c r="T170" i="8"/>
  <c r="R170" i="8"/>
  <c r="P170" i="8"/>
  <c r="BK170" i="8"/>
  <c r="J170" i="8"/>
  <c r="BE170" i="8" s="1"/>
  <c r="BI167" i="8"/>
  <c r="BH167" i="8"/>
  <c r="BG167" i="8"/>
  <c r="BF167" i="8"/>
  <c r="T167" i="8"/>
  <c r="R167" i="8"/>
  <c r="P167" i="8"/>
  <c r="BK167" i="8"/>
  <c r="J167" i="8"/>
  <c r="BE167" i="8" s="1"/>
  <c r="BI164" i="8"/>
  <c r="BH164" i="8"/>
  <c r="BG164" i="8"/>
  <c r="BF164" i="8"/>
  <c r="T164" i="8"/>
  <c r="R164" i="8"/>
  <c r="P164" i="8"/>
  <c r="BK164" i="8"/>
  <c r="J164" i="8"/>
  <c r="BE164" i="8" s="1"/>
  <c r="BI161" i="8"/>
  <c r="BH161" i="8"/>
  <c r="BG161" i="8"/>
  <c r="BF161" i="8"/>
  <c r="T161" i="8"/>
  <c r="R161" i="8"/>
  <c r="P161" i="8"/>
  <c r="BK161" i="8"/>
  <c r="J161" i="8"/>
  <c r="BE161" i="8" s="1"/>
  <c r="BI157" i="8"/>
  <c r="BH157" i="8"/>
  <c r="BG157" i="8"/>
  <c r="BF157" i="8"/>
  <c r="T157" i="8"/>
  <c r="R157" i="8"/>
  <c r="P157" i="8"/>
  <c r="BK157" i="8"/>
  <c r="J157" i="8"/>
  <c r="BE157" i="8" s="1"/>
  <c r="BI153" i="8"/>
  <c r="BH153" i="8"/>
  <c r="BG153" i="8"/>
  <c r="BF153" i="8"/>
  <c r="T153" i="8"/>
  <c r="R153" i="8"/>
  <c r="R130" i="8" s="1"/>
  <c r="P153" i="8"/>
  <c r="BK153" i="8"/>
  <c r="J153" i="8"/>
  <c r="BE153" i="8" s="1"/>
  <c r="BI150" i="8"/>
  <c r="BH150" i="8"/>
  <c r="BG150" i="8"/>
  <c r="BF150" i="8"/>
  <c r="T150" i="8"/>
  <c r="R150" i="8"/>
  <c r="P150" i="8"/>
  <c r="BK150" i="8"/>
  <c r="J150" i="8"/>
  <c r="BE150" i="8" s="1"/>
  <c r="BI147" i="8"/>
  <c r="BH147" i="8"/>
  <c r="BG147" i="8"/>
  <c r="BF147" i="8"/>
  <c r="T147" i="8"/>
  <c r="R147" i="8"/>
  <c r="P147" i="8"/>
  <c r="BK147" i="8"/>
  <c r="J147" i="8"/>
  <c r="BE147" i="8" s="1"/>
  <c r="BI144" i="8"/>
  <c r="BH144" i="8"/>
  <c r="BG144" i="8"/>
  <c r="BF144" i="8"/>
  <c r="T144" i="8"/>
  <c r="R144" i="8"/>
  <c r="P144" i="8"/>
  <c r="BK144" i="8"/>
  <c r="J144" i="8"/>
  <c r="BE144" i="8" s="1"/>
  <c r="BI141" i="8"/>
  <c r="BH141" i="8"/>
  <c r="BG141" i="8"/>
  <c r="BF141" i="8"/>
  <c r="T141" i="8"/>
  <c r="R141" i="8"/>
  <c r="P141" i="8"/>
  <c r="BK141" i="8"/>
  <c r="J141" i="8"/>
  <c r="BE141" i="8" s="1"/>
  <c r="BI138" i="8"/>
  <c r="BH138" i="8"/>
  <c r="BG138" i="8"/>
  <c r="BF138" i="8"/>
  <c r="T138" i="8"/>
  <c r="R138" i="8"/>
  <c r="P138" i="8"/>
  <c r="BK138" i="8"/>
  <c r="J138" i="8"/>
  <c r="BE138" i="8" s="1"/>
  <c r="BI131" i="8"/>
  <c r="BH131" i="8"/>
  <c r="BG131" i="8"/>
  <c r="BF131" i="8"/>
  <c r="T131" i="8"/>
  <c r="R131" i="8"/>
  <c r="P131" i="8"/>
  <c r="P130" i="8" s="1"/>
  <c r="BK131" i="8"/>
  <c r="J131" i="8"/>
  <c r="BE131" i="8" s="1"/>
  <c r="J124" i="8"/>
  <c r="F122" i="8"/>
  <c r="E120" i="8"/>
  <c r="J93" i="8"/>
  <c r="F91" i="8"/>
  <c r="E89" i="8"/>
  <c r="J26" i="8"/>
  <c r="E26" i="8"/>
  <c r="J125" i="8" s="1"/>
  <c r="J25" i="8"/>
  <c r="J20" i="8"/>
  <c r="E20" i="8"/>
  <c r="F94" i="8" s="1"/>
  <c r="J19" i="8"/>
  <c r="J17" i="8"/>
  <c r="E17" i="8"/>
  <c r="F124" i="8" s="1"/>
  <c r="J16" i="8"/>
  <c r="J14" i="8"/>
  <c r="J122" i="8" s="1"/>
  <c r="E7" i="8"/>
  <c r="E85" i="8" s="1"/>
  <c r="J39" i="7"/>
  <c r="J38" i="7"/>
  <c r="AY101" i="1"/>
  <c r="J37" i="7"/>
  <c r="AX101" i="1" s="1"/>
  <c r="BI353" i="7"/>
  <c r="BH353" i="7"/>
  <c r="BG353" i="7"/>
  <c r="BF353" i="7"/>
  <c r="T353" i="7"/>
  <c r="T352" i="7" s="1"/>
  <c r="T351" i="7" s="1"/>
  <c r="R353" i="7"/>
  <c r="R352" i="7" s="1"/>
  <c r="R351" i="7" s="1"/>
  <c r="P353" i="7"/>
  <c r="P352" i="7" s="1"/>
  <c r="P351" i="7" s="1"/>
  <c r="BK353" i="7"/>
  <c r="BK352" i="7" s="1"/>
  <c r="J353" i="7"/>
  <c r="BE353" i="7" s="1"/>
  <c r="BI349" i="7"/>
  <c r="BH349" i="7"/>
  <c r="BG349" i="7"/>
  <c r="BF349" i="7"/>
  <c r="T349" i="7"/>
  <c r="T348" i="7"/>
  <c r="R349" i="7"/>
  <c r="R348" i="7" s="1"/>
  <c r="P349" i="7"/>
  <c r="P348" i="7" s="1"/>
  <c r="BK349" i="7"/>
  <c r="BK348" i="7" s="1"/>
  <c r="J348" i="7" s="1"/>
  <c r="J107" i="7" s="1"/>
  <c r="J349" i="7"/>
  <c r="BE349" i="7" s="1"/>
  <c r="BI345" i="7"/>
  <c r="BH345" i="7"/>
  <c r="BG345" i="7"/>
  <c r="BF345" i="7"/>
  <c r="T345" i="7"/>
  <c r="R345" i="7"/>
  <c r="P345" i="7"/>
  <c r="BK345" i="7"/>
  <c r="J345" i="7"/>
  <c r="BE345" i="7" s="1"/>
  <c r="BI342" i="7"/>
  <c r="BH342" i="7"/>
  <c r="BG342" i="7"/>
  <c r="BF342" i="7"/>
  <c r="T342" i="7"/>
  <c r="R342" i="7"/>
  <c r="P342" i="7"/>
  <c r="BK342" i="7"/>
  <c r="J342" i="7"/>
  <c r="BE342" i="7" s="1"/>
  <c r="BI339" i="7"/>
  <c r="BH339" i="7"/>
  <c r="BG339" i="7"/>
  <c r="BF339" i="7"/>
  <c r="T339" i="7"/>
  <c r="R339" i="7"/>
  <c r="P339" i="7"/>
  <c r="BK339" i="7"/>
  <c r="J339" i="7"/>
  <c r="BE339" i="7" s="1"/>
  <c r="BI336" i="7"/>
  <c r="BH336" i="7"/>
  <c r="BG336" i="7"/>
  <c r="BF336" i="7"/>
  <c r="T336" i="7"/>
  <c r="R336" i="7"/>
  <c r="P336" i="7"/>
  <c r="BK336" i="7"/>
  <c r="J336" i="7"/>
  <c r="BE336" i="7"/>
  <c r="BI330" i="7"/>
  <c r="BH330" i="7"/>
  <c r="BG330" i="7"/>
  <c r="BF330" i="7"/>
  <c r="T330" i="7"/>
  <c r="R330" i="7"/>
  <c r="P330" i="7"/>
  <c r="BK330" i="7"/>
  <c r="J330" i="7"/>
  <c r="BE330" i="7" s="1"/>
  <c r="BI327" i="7"/>
  <c r="BH327" i="7"/>
  <c r="BG327" i="7"/>
  <c r="BF327" i="7"/>
  <c r="T327" i="7"/>
  <c r="T321" i="7" s="1"/>
  <c r="R327" i="7"/>
  <c r="P327" i="7"/>
  <c r="BK327" i="7"/>
  <c r="J327" i="7"/>
  <c r="BE327" i="7" s="1"/>
  <c r="BI322" i="7"/>
  <c r="BH322" i="7"/>
  <c r="BG322" i="7"/>
  <c r="BF322" i="7"/>
  <c r="T322" i="7"/>
  <c r="R322" i="7"/>
  <c r="P322" i="7"/>
  <c r="P321" i="7"/>
  <c r="BK322" i="7"/>
  <c r="J322" i="7"/>
  <c r="BE322" i="7" s="1"/>
  <c r="BI318" i="7"/>
  <c r="BH318" i="7"/>
  <c r="BG318" i="7"/>
  <c r="BF318" i="7"/>
  <c r="T318" i="7"/>
  <c r="R318" i="7"/>
  <c r="P318" i="7"/>
  <c r="BK318" i="7"/>
  <c r="J318" i="7"/>
  <c r="BE318" i="7" s="1"/>
  <c r="BI315" i="7"/>
  <c r="BH315" i="7"/>
  <c r="BG315" i="7"/>
  <c r="BF315" i="7"/>
  <c r="T315" i="7"/>
  <c r="R315" i="7"/>
  <c r="P315" i="7"/>
  <c r="BK315" i="7"/>
  <c r="J315" i="7"/>
  <c r="BE315" i="7"/>
  <c r="BI312" i="7"/>
  <c r="BH312" i="7"/>
  <c r="BG312" i="7"/>
  <c r="BF312" i="7"/>
  <c r="T312" i="7"/>
  <c r="R312" i="7"/>
  <c r="P312" i="7"/>
  <c r="BK312" i="7"/>
  <c r="J312" i="7"/>
  <c r="BE312" i="7" s="1"/>
  <c r="BI309" i="7"/>
  <c r="BH309" i="7"/>
  <c r="BG309" i="7"/>
  <c r="BF309" i="7"/>
  <c r="T309" i="7"/>
  <c r="R309" i="7"/>
  <c r="P309" i="7"/>
  <c r="BK309" i="7"/>
  <c r="J309" i="7"/>
  <c r="BE309" i="7" s="1"/>
  <c r="BI303" i="7"/>
  <c r="BH303" i="7"/>
  <c r="BG303" i="7"/>
  <c r="BF303" i="7"/>
  <c r="T303" i="7"/>
  <c r="R303" i="7"/>
  <c r="P303" i="7"/>
  <c r="BK303" i="7"/>
  <c r="J303" i="7"/>
  <c r="BE303" i="7" s="1"/>
  <c r="BI300" i="7"/>
  <c r="BH300" i="7"/>
  <c r="BG300" i="7"/>
  <c r="BF300" i="7"/>
  <c r="T300" i="7"/>
  <c r="R300" i="7"/>
  <c r="P300" i="7"/>
  <c r="BK300" i="7"/>
  <c r="J300" i="7"/>
  <c r="BE300" i="7" s="1"/>
  <c r="BI296" i="7"/>
  <c r="BH296" i="7"/>
  <c r="BG296" i="7"/>
  <c r="BF296" i="7"/>
  <c r="T296" i="7"/>
  <c r="R296" i="7"/>
  <c r="R295" i="7"/>
  <c r="P296" i="7"/>
  <c r="BK296" i="7"/>
  <c r="J296" i="7"/>
  <c r="BE296" i="7" s="1"/>
  <c r="BI292" i="7"/>
  <c r="BH292" i="7"/>
  <c r="BG292" i="7"/>
  <c r="BF292" i="7"/>
  <c r="T292" i="7"/>
  <c r="R292" i="7"/>
  <c r="P292" i="7"/>
  <c r="BK292" i="7"/>
  <c r="J292" i="7"/>
  <c r="BE292" i="7" s="1"/>
  <c r="BI289" i="7"/>
  <c r="BH289" i="7"/>
  <c r="BG289" i="7"/>
  <c r="BF289" i="7"/>
  <c r="T289" i="7"/>
  <c r="R289" i="7"/>
  <c r="P289" i="7"/>
  <c r="BK289" i="7"/>
  <c r="J289" i="7"/>
  <c r="BE289" i="7" s="1"/>
  <c r="BI286" i="7"/>
  <c r="BH286" i="7"/>
  <c r="BG286" i="7"/>
  <c r="BF286" i="7"/>
  <c r="T286" i="7"/>
  <c r="R286" i="7"/>
  <c r="P286" i="7"/>
  <c r="BK286" i="7"/>
  <c r="J286" i="7"/>
  <c r="BE286" i="7" s="1"/>
  <c r="BI283" i="7"/>
  <c r="BH283" i="7"/>
  <c r="BG283" i="7"/>
  <c r="BF283" i="7"/>
  <c r="T283" i="7"/>
  <c r="R283" i="7"/>
  <c r="P283" i="7"/>
  <c r="BK283" i="7"/>
  <c r="J283" i="7"/>
  <c r="BE283" i="7" s="1"/>
  <c r="BI280" i="7"/>
  <c r="BH280" i="7"/>
  <c r="BG280" i="7"/>
  <c r="BF280" i="7"/>
  <c r="T280" i="7"/>
  <c r="R280" i="7"/>
  <c r="P280" i="7"/>
  <c r="BK280" i="7"/>
  <c r="J280" i="7"/>
  <c r="BE280" i="7" s="1"/>
  <c r="BI276" i="7"/>
  <c r="BH276" i="7"/>
  <c r="BG276" i="7"/>
  <c r="BF276" i="7"/>
  <c r="T276" i="7"/>
  <c r="R276" i="7"/>
  <c r="P276" i="7"/>
  <c r="BK276" i="7"/>
  <c r="J276" i="7"/>
  <c r="BE276" i="7" s="1"/>
  <c r="BI273" i="7"/>
  <c r="BH273" i="7"/>
  <c r="BG273" i="7"/>
  <c r="BF273" i="7"/>
  <c r="T273" i="7"/>
  <c r="R273" i="7"/>
  <c r="P273" i="7"/>
  <c r="BK273" i="7"/>
  <c r="J273" i="7"/>
  <c r="BE273" i="7" s="1"/>
  <c r="BI269" i="7"/>
  <c r="BH269" i="7"/>
  <c r="BG269" i="7"/>
  <c r="BF269" i="7"/>
  <c r="T269" i="7"/>
  <c r="R269" i="7"/>
  <c r="P269" i="7"/>
  <c r="BK269" i="7"/>
  <c r="J269" i="7"/>
  <c r="BE269" i="7" s="1"/>
  <c r="BI266" i="7"/>
  <c r="BH266" i="7"/>
  <c r="BG266" i="7"/>
  <c r="BF266" i="7"/>
  <c r="T266" i="7"/>
  <c r="R266" i="7"/>
  <c r="P266" i="7"/>
  <c r="BK266" i="7"/>
  <c r="J266" i="7"/>
  <c r="BE266" i="7" s="1"/>
  <c r="BI262" i="7"/>
  <c r="BH262" i="7"/>
  <c r="BG262" i="7"/>
  <c r="BF262" i="7"/>
  <c r="T262" i="7"/>
  <c r="R262" i="7"/>
  <c r="P262" i="7"/>
  <c r="BK262" i="7"/>
  <c r="J262" i="7"/>
  <c r="BE262" i="7" s="1"/>
  <c r="BI257" i="7"/>
  <c r="BH257" i="7"/>
  <c r="BG257" i="7"/>
  <c r="BF257" i="7"/>
  <c r="T257" i="7"/>
  <c r="R257" i="7"/>
  <c r="P257" i="7"/>
  <c r="BK257" i="7"/>
  <c r="J257" i="7"/>
  <c r="BE257" i="7" s="1"/>
  <c r="BI253" i="7"/>
  <c r="BH253" i="7"/>
  <c r="BG253" i="7"/>
  <c r="BF253" i="7"/>
  <c r="T253" i="7"/>
  <c r="T249" i="7" s="1"/>
  <c r="R253" i="7"/>
  <c r="P253" i="7"/>
  <c r="BK253" i="7"/>
  <c r="J253" i="7"/>
  <c r="BE253" i="7" s="1"/>
  <c r="BI250" i="7"/>
  <c r="BH250" i="7"/>
  <c r="BG250" i="7"/>
  <c r="BF250" i="7"/>
  <c r="T250" i="7"/>
  <c r="R250" i="7"/>
  <c r="P250" i="7"/>
  <c r="P249" i="7"/>
  <c r="BK250" i="7"/>
  <c r="J250" i="7"/>
  <c r="BE250" i="7" s="1"/>
  <c r="BI246" i="7"/>
  <c r="BH246" i="7"/>
  <c r="BG246" i="7"/>
  <c r="BF246" i="7"/>
  <c r="T246" i="7"/>
  <c r="R246" i="7"/>
  <c r="P246" i="7"/>
  <c r="BK246" i="7"/>
  <c r="J246" i="7"/>
  <c r="BE246" i="7" s="1"/>
  <c r="BI242" i="7"/>
  <c r="BH242" i="7"/>
  <c r="BG242" i="7"/>
  <c r="BF242" i="7"/>
  <c r="T242" i="7"/>
  <c r="R242" i="7"/>
  <c r="P242" i="7"/>
  <c r="BK242" i="7"/>
  <c r="J242" i="7"/>
  <c r="BE242" i="7" s="1"/>
  <c r="BI238" i="7"/>
  <c r="BH238" i="7"/>
  <c r="BG238" i="7"/>
  <c r="BF238" i="7"/>
  <c r="T238" i="7"/>
  <c r="R238" i="7"/>
  <c r="P238" i="7"/>
  <c r="BK238" i="7"/>
  <c r="J238" i="7"/>
  <c r="BE238" i="7" s="1"/>
  <c r="BI235" i="7"/>
  <c r="BH235" i="7"/>
  <c r="BG235" i="7"/>
  <c r="BF235" i="7"/>
  <c r="T235" i="7"/>
  <c r="R235" i="7"/>
  <c r="P235" i="7"/>
  <c r="BK235" i="7"/>
  <c r="J235" i="7"/>
  <c r="BE235" i="7" s="1"/>
  <c r="BI231" i="7"/>
  <c r="BH231" i="7"/>
  <c r="BG231" i="7"/>
  <c r="BF231" i="7"/>
  <c r="T231" i="7"/>
  <c r="R231" i="7"/>
  <c r="P231" i="7"/>
  <c r="BK231" i="7"/>
  <c r="J231" i="7"/>
  <c r="BE231" i="7" s="1"/>
  <c r="BI228" i="7"/>
  <c r="BH228" i="7"/>
  <c r="BG228" i="7"/>
  <c r="BF228" i="7"/>
  <c r="T228" i="7"/>
  <c r="R228" i="7"/>
  <c r="P228" i="7"/>
  <c r="BK228" i="7"/>
  <c r="J228" i="7"/>
  <c r="BE228" i="7" s="1"/>
  <c r="BI224" i="7"/>
  <c r="BH224" i="7"/>
  <c r="BG224" i="7"/>
  <c r="BF224" i="7"/>
  <c r="T224" i="7"/>
  <c r="R224" i="7"/>
  <c r="P224" i="7"/>
  <c r="BK224" i="7"/>
  <c r="J224" i="7"/>
  <c r="BE224" i="7" s="1"/>
  <c r="BI221" i="7"/>
  <c r="BH221" i="7"/>
  <c r="BG221" i="7"/>
  <c r="BF221" i="7"/>
  <c r="T221" i="7"/>
  <c r="R221" i="7"/>
  <c r="P221" i="7"/>
  <c r="BK221" i="7"/>
  <c r="J221" i="7"/>
  <c r="BE221" i="7" s="1"/>
  <c r="BI218" i="7"/>
  <c r="BH218" i="7"/>
  <c r="BG218" i="7"/>
  <c r="BF218" i="7"/>
  <c r="T218" i="7"/>
  <c r="R218" i="7"/>
  <c r="P218" i="7"/>
  <c r="BK218" i="7"/>
  <c r="J218" i="7"/>
  <c r="BE218" i="7" s="1"/>
  <c r="BI215" i="7"/>
  <c r="BH215" i="7"/>
  <c r="BG215" i="7"/>
  <c r="BF215" i="7"/>
  <c r="T215" i="7"/>
  <c r="R215" i="7"/>
  <c r="P215" i="7"/>
  <c r="BK215" i="7"/>
  <c r="J215" i="7"/>
  <c r="BE215" i="7" s="1"/>
  <c r="BI212" i="7"/>
  <c r="BH212" i="7"/>
  <c r="BG212" i="7"/>
  <c r="BF212" i="7"/>
  <c r="T212" i="7"/>
  <c r="R212" i="7"/>
  <c r="P212" i="7"/>
  <c r="BK212" i="7"/>
  <c r="J212" i="7"/>
  <c r="BE212" i="7" s="1"/>
  <c r="BI209" i="7"/>
  <c r="BH209" i="7"/>
  <c r="BG209" i="7"/>
  <c r="BF209" i="7"/>
  <c r="T209" i="7"/>
  <c r="R209" i="7"/>
  <c r="P209" i="7"/>
  <c r="BK209" i="7"/>
  <c r="J209" i="7"/>
  <c r="BE209" i="7" s="1"/>
  <c r="BI206" i="7"/>
  <c r="BH206" i="7"/>
  <c r="BG206" i="7"/>
  <c r="BF206" i="7"/>
  <c r="T206" i="7"/>
  <c r="R206" i="7"/>
  <c r="P206" i="7"/>
  <c r="BK206" i="7"/>
  <c r="J206" i="7"/>
  <c r="BE206" i="7" s="1"/>
  <c r="BI203" i="7"/>
  <c r="BH203" i="7"/>
  <c r="BG203" i="7"/>
  <c r="BF203" i="7"/>
  <c r="T203" i="7"/>
  <c r="R203" i="7"/>
  <c r="R202" i="7" s="1"/>
  <c r="P203" i="7"/>
  <c r="BK203" i="7"/>
  <c r="J203" i="7"/>
  <c r="BE203" i="7" s="1"/>
  <c r="BI199" i="7"/>
  <c r="BH199" i="7"/>
  <c r="BG199" i="7"/>
  <c r="BF199" i="7"/>
  <c r="T199" i="7"/>
  <c r="T198" i="7" s="1"/>
  <c r="R199" i="7"/>
  <c r="R198" i="7" s="1"/>
  <c r="P199" i="7"/>
  <c r="P198" i="7" s="1"/>
  <c r="BK199" i="7"/>
  <c r="BK198" i="7" s="1"/>
  <c r="J198" i="7" s="1"/>
  <c r="J101" i="7" s="1"/>
  <c r="J199" i="7"/>
  <c r="BE199" i="7" s="1"/>
  <c r="BI195" i="7"/>
  <c r="BH195" i="7"/>
  <c r="BG195" i="7"/>
  <c r="BF195" i="7"/>
  <c r="T195" i="7"/>
  <c r="R195" i="7"/>
  <c r="P195" i="7"/>
  <c r="BK195" i="7"/>
  <c r="J195" i="7"/>
  <c r="BE195" i="7" s="1"/>
  <c r="BI191" i="7"/>
  <c r="BH191" i="7"/>
  <c r="BG191" i="7"/>
  <c r="BF191" i="7"/>
  <c r="T191" i="7"/>
  <c r="R191" i="7"/>
  <c r="P191" i="7"/>
  <c r="BK191" i="7"/>
  <c r="J191" i="7"/>
  <c r="BE191" i="7" s="1"/>
  <c r="BI188" i="7"/>
  <c r="BH188" i="7"/>
  <c r="BG188" i="7"/>
  <c r="BF188" i="7"/>
  <c r="T188" i="7"/>
  <c r="R188" i="7"/>
  <c r="P188" i="7"/>
  <c r="BK188" i="7"/>
  <c r="J188" i="7"/>
  <c r="BE188" i="7" s="1"/>
  <c r="BI185" i="7"/>
  <c r="BH185" i="7"/>
  <c r="BG185" i="7"/>
  <c r="BF185" i="7"/>
  <c r="T185" i="7"/>
  <c r="R185" i="7"/>
  <c r="P185" i="7"/>
  <c r="BK185" i="7"/>
  <c r="J185" i="7"/>
  <c r="BE185" i="7" s="1"/>
  <c r="BI180" i="7"/>
  <c r="BH180" i="7"/>
  <c r="BG180" i="7"/>
  <c r="BF180" i="7"/>
  <c r="T180" i="7"/>
  <c r="R180" i="7"/>
  <c r="P180" i="7"/>
  <c r="BK180" i="7"/>
  <c r="J180" i="7"/>
  <c r="BE180" i="7" s="1"/>
  <c r="BI177" i="7"/>
  <c r="BH177" i="7"/>
  <c r="BG177" i="7"/>
  <c r="BF177" i="7"/>
  <c r="T177" i="7"/>
  <c r="R177" i="7"/>
  <c r="P177" i="7"/>
  <c r="BK177" i="7"/>
  <c r="J177" i="7"/>
  <c r="BE177" i="7"/>
  <c r="BI174" i="7"/>
  <c r="BH174" i="7"/>
  <c r="BG174" i="7"/>
  <c r="BF174" i="7"/>
  <c r="T174" i="7"/>
  <c r="R174" i="7"/>
  <c r="P174" i="7"/>
  <c r="BK174" i="7"/>
  <c r="J174" i="7"/>
  <c r="BE174" i="7" s="1"/>
  <c r="BI171" i="7"/>
  <c r="BH171" i="7"/>
  <c r="BG171" i="7"/>
  <c r="BF171" i="7"/>
  <c r="T171" i="7"/>
  <c r="R171" i="7"/>
  <c r="P171" i="7"/>
  <c r="BK171" i="7"/>
  <c r="J171" i="7"/>
  <c r="BE171" i="7" s="1"/>
  <c r="BI168" i="7"/>
  <c r="BH168" i="7"/>
  <c r="BG168" i="7"/>
  <c r="BF168" i="7"/>
  <c r="T168" i="7"/>
  <c r="R168" i="7"/>
  <c r="P168" i="7"/>
  <c r="BK168" i="7"/>
  <c r="J168" i="7"/>
  <c r="BE168" i="7" s="1"/>
  <c r="BI164" i="7"/>
  <c r="BH164" i="7"/>
  <c r="BG164" i="7"/>
  <c r="BF164" i="7"/>
  <c r="T164" i="7"/>
  <c r="R164" i="7"/>
  <c r="P164" i="7"/>
  <c r="BK164" i="7"/>
  <c r="J164" i="7"/>
  <c r="BE164" i="7" s="1"/>
  <c r="BI160" i="7"/>
  <c r="BH160" i="7"/>
  <c r="BG160" i="7"/>
  <c r="BF160" i="7"/>
  <c r="T160" i="7"/>
  <c r="R160" i="7"/>
  <c r="P160" i="7"/>
  <c r="BK160" i="7"/>
  <c r="J160" i="7"/>
  <c r="BE160" i="7" s="1"/>
  <c r="BI156" i="7"/>
  <c r="BH156" i="7"/>
  <c r="BG156" i="7"/>
  <c r="BF156" i="7"/>
  <c r="T156" i="7"/>
  <c r="R156" i="7"/>
  <c r="P156" i="7"/>
  <c r="BK156" i="7"/>
  <c r="J156" i="7"/>
  <c r="BE156" i="7" s="1"/>
  <c r="BI153" i="7"/>
  <c r="BH153" i="7"/>
  <c r="BG153" i="7"/>
  <c r="BF153" i="7"/>
  <c r="T153" i="7"/>
  <c r="R153" i="7"/>
  <c r="P153" i="7"/>
  <c r="BK153" i="7"/>
  <c r="J153" i="7"/>
  <c r="BE153" i="7" s="1"/>
  <c r="BI150" i="7"/>
  <c r="BH150" i="7"/>
  <c r="BG150" i="7"/>
  <c r="BF150" i="7"/>
  <c r="T150" i="7"/>
  <c r="R150" i="7"/>
  <c r="P150" i="7"/>
  <c r="BK150" i="7"/>
  <c r="J150" i="7"/>
  <c r="BE150" i="7" s="1"/>
  <c r="BI147" i="7"/>
  <c r="BH147" i="7"/>
  <c r="BG147" i="7"/>
  <c r="BF147" i="7"/>
  <c r="T147" i="7"/>
  <c r="R147" i="7"/>
  <c r="P147" i="7"/>
  <c r="BK147" i="7"/>
  <c r="J147" i="7"/>
  <c r="BE147" i="7" s="1"/>
  <c r="BI140" i="7"/>
  <c r="BH140" i="7"/>
  <c r="BG140" i="7"/>
  <c r="BF140" i="7"/>
  <c r="T140" i="7"/>
  <c r="R140" i="7"/>
  <c r="P140" i="7"/>
  <c r="BK140" i="7"/>
  <c r="J140" i="7"/>
  <c r="BE140" i="7" s="1"/>
  <c r="BI137" i="7"/>
  <c r="BH137" i="7"/>
  <c r="BG137" i="7"/>
  <c r="BF137" i="7"/>
  <c r="T137" i="7"/>
  <c r="R137" i="7"/>
  <c r="P137" i="7"/>
  <c r="BK137" i="7"/>
  <c r="J137" i="7"/>
  <c r="BE137" i="7" s="1"/>
  <c r="BI134" i="7"/>
  <c r="BH134" i="7"/>
  <c r="BG134" i="7"/>
  <c r="BF134" i="7"/>
  <c r="T134" i="7"/>
  <c r="R134" i="7"/>
  <c r="P134" i="7"/>
  <c r="BK134" i="7"/>
  <c r="J134" i="7"/>
  <c r="BE134" i="7" s="1"/>
  <c r="J127" i="7"/>
  <c r="F125" i="7"/>
  <c r="E123" i="7"/>
  <c r="J93" i="7"/>
  <c r="F91" i="7"/>
  <c r="E89" i="7"/>
  <c r="J26" i="7"/>
  <c r="E26" i="7"/>
  <c r="J128" i="7" s="1"/>
  <c r="J25" i="7"/>
  <c r="J20" i="7"/>
  <c r="E20" i="7"/>
  <c r="F94" i="7" s="1"/>
  <c r="J19" i="7"/>
  <c r="J17" i="7"/>
  <c r="E17" i="7"/>
  <c r="F127" i="7" s="1"/>
  <c r="J16" i="7"/>
  <c r="J14" i="7"/>
  <c r="J125" i="7" s="1"/>
  <c r="E7" i="7"/>
  <c r="E85" i="7" s="1"/>
  <c r="J39" i="6"/>
  <c r="J38" i="6"/>
  <c r="AY100" i="1" s="1"/>
  <c r="J37" i="6"/>
  <c r="AX100" i="1"/>
  <c r="BI283" i="6"/>
  <c r="BH283" i="6"/>
  <c r="BG283" i="6"/>
  <c r="BF283" i="6"/>
  <c r="T283" i="6"/>
  <c r="T282" i="6" s="1"/>
  <c r="R283" i="6"/>
  <c r="R282" i="6" s="1"/>
  <c r="P283" i="6"/>
  <c r="P282" i="6" s="1"/>
  <c r="BK283" i="6"/>
  <c r="BK282" i="6" s="1"/>
  <c r="J282" i="6" s="1"/>
  <c r="J106" i="6" s="1"/>
  <c r="J283" i="6"/>
  <c r="BE283" i="6" s="1"/>
  <c r="BI279" i="6"/>
  <c r="BH279" i="6"/>
  <c r="BG279" i="6"/>
  <c r="BF279" i="6"/>
  <c r="T279" i="6"/>
  <c r="R279" i="6"/>
  <c r="P279" i="6"/>
  <c r="BK279" i="6"/>
  <c r="J279" i="6"/>
  <c r="BE279" i="6" s="1"/>
  <c r="BI276" i="6"/>
  <c r="BH276" i="6"/>
  <c r="BG276" i="6"/>
  <c r="BF276" i="6"/>
  <c r="T276" i="6"/>
  <c r="R276" i="6"/>
  <c r="P276" i="6"/>
  <c r="BK276" i="6"/>
  <c r="J276" i="6"/>
  <c r="BE276" i="6" s="1"/>
  <c r="BI273" i="6"/>
  <c r="BH273" i="6"/>
  <c r="BG273" i="6"/>
  <c r="BF273" i="6"/>
  <c r="T273" i="6"/>
  <c r="R273" i="6"/>
  <c r="P273" i="6"/>
  <c r="BK273" i="6"/>
  <c r="J273" i="6"/>
  <c r="BE273" i="6" s="1"/>
  <c r="BI270" i="6"/>
  <c r="BH270" i="6"/>
  <c r="BG270" i="6"/>
  <c r="BF270" i="6"/>
  <c r="T270" i="6"/>
  <c r="R270" i="6"/>
  <c r="P270" i="6"/>
  <c r="BK270" i="6"/>
  <c r="J270" i="6"/>
  <c r="BE270" i="6" s="1"/>
  <c r="BI267" i="6"/>
  <c r="BH267" i="6"/>
  <c r="BG267" i="6"/>
  <c r="BF267" i="6"/>
  <c r="T267" i="6"/>
  <c r="R267" i="6"/>
  <c r="P267" i="6"/>
  <c r="BK267" i="6"/>
  <c r="J267" i="6"/>
  <c r="BE267" i="6" s="1"/>
  <c r="BI264" i="6"/>
  <c r="BH264" i="6"/>
  <c r="BG264" i="6"/>
  <c r="BF264" i="6"/>
  <c r="T264" i="6"/>
  <c r="R264" i="6"/>
  <c r="P264" i="6"/>
  <c r="BK264" i="6"/>
  <c r="J264" i="6"/>
  <c r="BE264" i="6" s="1"/>
  <c r="BI260" i="6"/>
  <c r="BH260" i="6"/>
  <c r="BG260" i="6"/>
  <c r="BF260" i="6"/>
  <c r="T260" i="6"/>
  <c r="R260" i="6"/>
  <c r="P260" i="6"/>
  <c r="BK260" i="6"/>
  <c r="J260" i="6"/>
  <c r="BE260" i="6" s="1"/>
  <c r="BI257" i="6"/>
  <c r="BH257" i="6"/>
  <c r="BG257" i="6"/>
  <c r="BF257" i="6"/>
  <c r="T257" i="6"/>
  <c r="T256" i="6"/>
  <c r="R257" i="6"/>
  <c r="R256" i="6" s="1"/>
  <c r="P257" i="6"/>
  <c r="P256" i="6" s="1"/>
  <c r="BK257" i="6"/>
  <c r="J257" i="6"/>
  <c r="BE257" i="6" s="1"/>
  <c r="BI253" i="6"/>
  <c r="BH253" i="6"/>
  <c r="BG253" i="6"/>
  <c r="BF253" i="6"/>
  <c r="T253" i="6"/>
  <c r="R253" i="6"/>
  <c r="P253" i="6"/>
  <c r="BK253" i="6"/>
  <c r="J253" i="6"/>
  <c r="BE253" i="6" s="1"/>
  <c r="BI250" i="6"/>
  <c r="BH250" i="6"/>
  <c r="BG250" i="6"/>
  <c r="BF250" i="6"/>
  <c r="T250" i="6"/>
  <c r="R250" i="6"/>
  <c r="P250" i="6"/>
  <c r="BK250" i="6"/>
  <c r="J250" i="6"/>
  <c r="BE250" i="6" s="1"/>
  <c r="BI247" i="6"/>
  <c r="BH247" i="6"/>
  <c r="BG247" i="6"/>
  <c r="BF247" i="6"/>
  <c r="T247" i="6"/>
  <c r="R247" i="6"/>
  <c r="P247" i="6"/>
  <c r="BK247" i="6"/>
  <c r="J247" i="6"/>
  <c r="BE247" i="6" s="1"/>
  <c r="BI244" i="6"/>
  <c r="BH244" i="6"/>
  <c r="BG244" i="6"/>
  <c r="BF244" i="6"/>
  <c r="T244" i="6"/>
  <c r="R244" i="6"/>
  <c r="P244" i="6"/>
  <c r="BK244" i="6"/>
  <c r="J244" i="6"/>
  <c r="BE244" i="6" s="1"/>
  <c r="BI241" i="6"/>
  <c r="BH241" i="6"/>
  <c r="BG241" i="6"/>
  <c r="BF241" i="6"/>
  <c r="T241" i="6"/>
  <c r="R241" i="6"/>
  <c r="P241" i="6"/>
  <c r="BK241" i="6"/>
  <c r="J241" i="6"/>
  <c r="BE241" i="6"/>
  <c r="BI237" i="6"/>
  <c r="BH237" i="6"/>
  <c r="BG237" i="6"/>
  <c r="BF237" i="6"/>
  <c r="T237" i="6"/>
  <c r="R237" i="6"/>
  <c r="P237" i="6"/>
  <c r="BK237" i="6"/>
  <c r="J237" i="6"/>
  <c r="BE237" i="6" s="1"/>
  <c r="BI234" i="6"/>
  <c r="BH234" i="6"/>
  <c r="BG234" i="6"/>
  <c r="BF234" i="6"/>
  <c r="T234" i="6"/>
  <c r="R234" i="6"/>
  <c r="P234" i="6"/>
  <c r="BK234" i="6"/>
  <c r="J234" i="6"/>
  <c r="BE234" i="6" s="1"/>
  <c r="BI230" i="6"/>
  <c r="BH230" i="6"/>
  <c r="BG230" i="6"/>
  <c r="BF230" i="6"/>
  <c r="T230" i="6"/>
  <c r="R230" i="6"/>
  <c r="P230" i="6"/>
  <c r="BK230" i="6"/>
  <c r="J230" i="6"/>
  <c r="BE230" i="6" s="1"/>
  <c r="BI227" i="6"/>
  <c r="BH227" i="6"/>
  <c r="BG227" i="6"/>
  <c r="BF227" i="6"/>
  <c r="T227" i="6"/>
  <c r="R227" i="6"/>
  <c r="P227" i="6"/>
  <c r="BK227" i="6"/>
  <c r="J227" i="6"/>
  <c r="BE227" i="6" s="1"/>
  <c r="BI223" i="6"/>
  <c r="BH223" i="6"/>
  <c r="BG223" i="6"/>
  <c r="BF223" i="6"/>
  <c r="T223" i="6"/>
  <c r="R223" i="6"/>
  <c r="P223" i="6"/>
  <c r="BK223" i="6"/>
  <c r="J223" i="6"/>
  <c r="BE223" i="6" s="1"/>
  <c r="BI220" i="6"/>
  <c r="BH220" i="6"/>
  <c r="BG220" i="6"/>
  <c r="BF220" i="6"/>
  <c r="T220" i="6"/>
  <c r="T219" i="6" s="1"/>
  <c r="R220" i="6"/>
  <c r="P220" i="6"/>
  <c r="BK220" i="6"/>
  <c r="J220" i="6"/>
  <c r="BE220" i="6" s="1"/>
  <c r="BI216" i="6"/>
  <c r="BH216" i="6"/>
  <c r="BG216" i="6"/>
  <c r="BF216" i="6"/>
  <c r="T216" i="6"/>
  <c r="R216" i="6"/>
  <c r="P216" i="6"/>
  <c r="BK216" i="6"/>
  <c r="J216" i="6"/>
  <c r="BE216" i="6" s="1"/>
  <c r="BI212" i="6"/>
  <c r="BH212" i="6"/>
  <c r="BG212" i="6"/>
  <c r="BF212" i="6"/>
  <c r="T212" i="6"/>
  <c r="T211" i="6" s="1"/>
  <c r="R212" i="6"/>
  <c r="R211" i="6" s="1"/>
  <c r="P212" i="6"/>
  <c r="P211" i="6" s="1"/>
  <c r="BK212" i="6"/>
  <c r="J212" i="6"/>
  <c r="BE212" i="6" s="1"/>
  <c r="BI207" i="6"/>
  <c r="BH207" i="6"/>
  <c r="BG207" i="6"/>
  <c r="BF207" i="6"/>
  <c r="T207" i="6"/>
  <c r="R207" i="6"/>
  <c r="P207" i="6"/>
  <c r="BK207" i="6"/>
  <c r="J207" i="6"/>
  <c r="BE207" i="6" s="1"/>
  <c r="BI204" i="6"/>
  <c r="BH204" i="6"/>
  <c r="BG204" i="6"/>
  <c r="BF204" i="6"/>
  <c r="T204" i="6"/>
  <c r="R204" i="6"/>
  <c r="P204" i="6"/>
  <c r="BK204" i="6"/>
  <c r="J204" i="6"/>
  <c r="BE204" i="6" s="1"/>
  <c r="BI200" i="6"/>
  <c r="BH200" i="6"/>
  <c r="BG200" i="6"/>
  <c r="BF200" i="6"/>
  <c r="T200" i="6"/>
  <c r="R200" i="6"/>
  <c r="P200" i="6"/>
  <c r="BK200" i="6"/>
  <c r="J200" i="6"/>
  <c r="BE200" i="6" s="1"/>
  <c r="BI197" i="6"/>
  <c r="BH197" i="6"/>
  <c r="BG197" i="6"/>
  <c r="BF197" i="6"/>
  <c r="T197" i="6"/>
  <c r="R197" i="6"/>
  <c r="P197" i="6"/>
  <c r="BK197" i="6"/>
  <c r="J197" i="6"/>
  <c r="BE197" i="6" s="1"/>
  <c r="BI194" i="6"/>
  <c r="BH194" i="6"/>
  <c r="BG194" i="6"/>
  <c r="BF194" i="6"/>
  <c r="T194" i="6"/>
  <c r="R194" i="6"/>
  <c r="P194" i="6"/>
  <c r="BK194" i="6"/>
  <c r="J194" i="6"/>
  <c r="BE194" i="6" s="1"/>
  <c r="BI191" i="6"/>
  <c r="BH191" i="6"/>
  <c r="BG191" i="6"/>
  <c r="BF191" i="6"/>
  <c r="T191" i="6"/>
  <c r="R191" i="6"/>
  <c r="P191" i="6"/>
  <c r="BK191" i="6"/>
  <c r="J191" i="6"/>
  <c r="BE191" i="6" s="1"/>
  <c r="BI188" i="6"/>
  <c r="BH188" i="6"/>
  <c r="BG188" i="6"/>
  <c r="BF188" i="6"/>
  <c r="T188" i="6"/>
  <c r="R188" i="6"/>
  <c r="P188" i="6"/>
  <c r="BK188" i="6"/>
  <c r="J188" i="6"/>
  <c r="BE188" i="6" s="1"/>
  <c r="BI185" i="6"/>
  <c r="BH185" i="6"/>
  <c r="BG185" i="6"/>
  <c r="BF185" i="6"/>
  <c r="T185" i="6"/>
  <c r="R185" i="6"/>
  <c r="P185" i="6"/>
  <c r="BK185" i="6"/>
  <c r="J185" i="6"/>
  <c r="BE185" i="6" s="1"/>
  <c r="BI182" i="6"/>
  <c r="BH182" i="6"/>
  <c r="BG182" i="6"/>
  <c r="BF182" i="6"/>
  <c r="T182" i="6"/>
  <c r="R182" i="6"/>
  <c r="P182" i="6"/>
  <c r="BK182" i="6"/>
  <c r="J182" i="6"/>
  <c r="BE182" i="6" s="1"/>
  <c r="BI179" i="6"/>
  <c r="BH179" i="6"/>
  <c r="BG179" i="6"/>
  <c r="BF179" i="6"/>
  <c r="T179" i="6"/>
  <c r="R179" i="6"/>
  <c r="P179" i="6"/>
  <c r="BK179" i="6"/>
  <c r="J179" i="6"/>
  <c r="BE179" i="6" s="1"/>
  <c r="BI176" i="6"/>
  <c r="BH176" i="6"/>
  <c r="BG176" i="6"/>
  <c r="BF176" i="6"/>
  <c r="T176" i="6"/>
  <c r="R176" i="6"/>
  <c r="P176" i="6"/>
  <c r="BK176" i="6"/>
  <c r="J176" i="6"/>
  <c r="BE176" i="6" s="1"/>
  <c r="BI172" i="6"/>
  <c r="BH172" i="6"/>
  <c r="BG172" i="6"/>
  <c r="BF172" i="6"/>
  <c r="T172" i="6"/>
  <c r="R172" i="6"/>
  <c r="P172" i="6"/>
  <c r="BK172" i="6"/>
  <c r="J172" i="6"/>
  <c r="BE172" i="6" s="1"/>
  <c r="BI168" i="6"/>
  <c r="BH168" i="6"/>
  <c r="BG168" i="6"/>
  <c r="BF168" i="6"/>
  <c r="T168" i="6"/>
  <c r="R168" i="6"/>
  <c r="P168" i="6"/>
  <c r="BK168" i="6"/>
  <c r="J168" i="6"/>
  <c r="BE168" i="6" s="1"/>
  <c r="BI165" i="6"/>
  <c r="BH165" i="6"/>
  <c r="BG165" i="6"/>
  <c r="BF165" i="6"/>
  <c r="T165" i="6"/>
  <c r="R165" i="6"/>
  <c r="P165" i="6"/>
  <c r="BK165" i="6"/>
  <c r="J165" i="6"/>
  <c r="BE165" i="6" s="1"/>
  <c r="BI162" i="6"/>
  <c r="BH162" i="6"/>
  <c r="BG162" i="6"/>
  <c r="BF162" i="6"/>
  <c r="T162" i="6"/>
  <c r="R162" i="6"/>
  <c r="P162" i="6"/>
  <c r="BK162" i="6"/>
  <c r="J162" i="6"/>
  <c r="BE162" i="6" s="1"/>
  <c r="BI157" i="6"/>
  <c r="BH157" i="6"/>
  <c r="BG157" i="6"/>
  <c r="BF157" i="6"/>
  <c r="T157" i="6"/>
  <c r="R157" i="6"/>
  <c r="P157" i="6"/>
  <c r="BK157" i="6"/>
  <c r="J157" i="6"/>
  <c r="BE157" i="6" s="1"/>
  <c r="BI154" i="6"/>
  <c r="BH154" i="6"/>
  <c r="BG154" i="6"/>
  <c r="BF154" i="6"/>
  <c r="T154" i="6"/>
  <c r="R154" i="6"/>
  <c r="P154" i="6"/>
  <c r="BK154" i="6"/>
  <c r="J154" i="6"/>
  <c r="BE154" i="6" s="1"/>
  <c r="BI151" i="6"/>
  <c r="BH151" i="6"/>
  <c r="BG151" i="6"/>
  <c r="BF151" i="6"/>
  <c r="T151" i="6"/>
  <c r="R151" i="6"/>
  <c r="P151" i="6"/>
  <c r="BK151" i="6"/>
  <c r="J151" i="6"/>
  <c r="BE151" i="6" s="1"/>
  <c r="BI148" i="6"/>
  <c r="BH148" i="6"/>
  <c r="BG148" i="6"/>
  <c r="BF148" i="6"/>
  <c r="T148" i="6"/>
  <c r="R148" i="6"/>
  <c r="P148" i="6"/>
  <c r="BK148" i="6"/>
  <c r="J148" i="6"/>
  <c r="BE148" i="6" s="1"/>
  <c r="BI143" i="6"/>
  <c r="BH143" i="6"/>
  <c r="BG143" i="6"/>
  <c r="BF143" i="6"/>
  <c r="T143" i="6"/>
  <c r="R143" i="6"/>
  <c r="P143" i="6"/>
  <c r="BK143" i="6"/>
  <c r="J143" i="6"/>
  <c r="BE143" i="6"/>
  <c r="BI140" i="6"/>
  <c r="BH140" i="6"/>
  <c r="BG140" i="6"/>
  <c r="BF140" i="6"/>
  <c r="T140" i="6"/>
  <c r="R140" i="6"/>
  <c r="P140" i="6"/>
  <c r="BK140" i="6"/>
  <c r="J140" i="6"/>
  <c r="BE140" i="6" s="1"/>
  <c r="BI134" i="6"/>
  <c r="BH134" i="6"/>
  <c r="BG134" i="6"/>
  <c r="BF134" i="6"/>
  <c r="T134" i="6"/>
  <c r="R134" i="6"/>
  <c r="P134" i="6"/>
  <c r="BK134" i="6"/>
  <c r="J134" i="6"/>
  <c r="BE134" i="6" s="1"/>
  <c r="BI131" i="6"/>
  <c r="BH131" i="6"/>
  <c r="BG131" i="6"/>
  <c r="BF131" i="6"/>
  <c r="T131" i="6"/>
  <c r="R131" i="6"/>
  <c r="R130" i="6" s="1"/>
  <c r="P131" i="6"/>
  <c r="BK131" i="6"/>
  <c r="J131" i="6"/>
  <c r="BE131" i="6" s="1"/>
  <c r="J124" i="6"/>
  <c r="F122" i="6"/>
  <c r="E120" i="6"/>
  <c r="J93" i="6"/>
  <c r="F91" i="6"/>
  <c r="E89" i="6"/>
  <c r="J26" i="6"/>
  <c r="E26" i="6"/>
  <c r="J125" i="6" s="1"/>
  <c r="J25" i="6"/>
  <c r="J20" i="6"/>
  <c r="E20" i="6"/>
  <c r="F94" i="6" s="1"/>
  <c r="J19" i="6"/>
  <c r="J17" i="6"/>
  <c r="E17" i="6"/>
  <c r="F124" i="6" s="1"/>
  <c r="J16" i="6"/>
  <c r="J14" i="6"/>
  <c r="J122" i="6" s="1"/>
  <c r="E7" i="6"/>
  <c r="E85" i="6" s="1"/>
  <c r="J39" i="5"/>
  <c r="J38" i="5"/>
  <c r="AY99" i="1" s="1"/>
  <c r="J37" i="5"/>
  <c r="AX99" i="1" s="1"/>
  <c r="BI306" i="5"/>
  <c r="BH306" i="5"/>
  <c r="BG306" i="5"/>
  <c r="BF306" i="5"/>
  <c r="T306" i="5"/>
  <c r="T305" i="5"/>
  <c r="T304" i="5" s="1"/>
  <c r="R306" i="5"/>
  <c r="R305" i="5" s="1"/>
  <c r="R304" i="5" s="1"/>
  <c r="P306" i="5"/>
  <c r="P305" i="5" s="1"/>
  <c r="P304" i="5" s="1"/>
  <c r="BK306" i="5"/>
  <c r="BK305" i="5" s="1"/>
  <c r="J306" i="5"/>
  <c r="BE306" i="5" s="1"/>
  <c r="BI302" i="5"/>
  <c r="BH302" i="5"/>
  <c r="BG302" i="5"/>
  <c r="BF302" i="5"/>
  <c r="T302" i="5"/>
  <c r="T301" i="5"/>
  <c r="R302" i="5"/>
  <c r="R301" i="5" s="1"/>
  <c r="P302" i="5"/>
  <c r="P301" i="5"/>
  <c r="BK302" i="5"/>
  <c r="BK301" i="5" s="1"/>
  <c r="J301" i="5" s="1"/>
  <c r="J106" i="5" s="1"/>
  <c r="J302" i="5"/>
  <c r="BE302" i="5" s="1"/>
  <c r="BI298" i="5"/>
  <c r="BH298" i="5"/>
  <c r="BG298" i="5"/>
  <c r="BF298" i="5"/>
  <c r="T298" i="5"/>
  <c r="R298" i="5"/>
  <c r="P298" i="5"/>
  <c r="BK298" i="5"/>
  <c r="J298" i="5"/>
  <c r="BE298" i="5" s="1"/>
  <c r="BI295" i="5"/>
  <c r="BH295" i="5"/>
  <c r="BG295" i="5"/>
  <c r="BF295" i="5"/>
  <c r="T295" i="5"/>
  <c r="R295" i="5"/>
  <c r="P295" i="5"/>
  <c r="BK295" i="5"/>
  <c r="J295" i="5"/>
  <c r="BE295" i="5" s="1"/>
  <c r="BI292" i="5"/>
  <c r="BH292" i="5"/>
  <c r="BG292" i="5"/>
  <c r="BF292" i="5"/>
  <c r="T292" i="5"/>
  <c r="R292" i="5"/>
  <c r="P292" i="5"/>
  <c r="BK292" i="5"/>
  <c r="J292" i="5"/>
  <c r="BE292" i="5" s="1"/>
  <c r="BI289" i="5"/>
  <c r="BH289" i="5"/>
  <c r="BG289" i="5"/>
  <c r="BF289" i="5"/>
  <c r="T289" i="5"/>
  <c r="R289" i="5"/>
  <c r="P289" i="5"/>
  <c r="BK289" i="5"/>
  <c r="J289" i="5"/>
  <c r="BE289" i="5" s="1"/>
  <c r="BI286" i="5"/>
  <c r="BH286" i="5"/>
  <c r="BG286" i="5"/>
  <c r="BF286" i="5"/>
  <c r="T286" i="5"/>
  <c r="R286" i="5"/>
  <c r="P286" i="5"/>
  <c r="BK286" i="5"/>
  <c r="J286" i="5"/>
  <c r="BE286" i="5" s="1"/>
  <c r="BI283" i="5"/>
  <c r="BH283" i="5"/>
  <c r="BG283" i="5"/>
  <c r="BF283" i="5"/>
  <c r="T283" i="5"/>
  <c r="T282" i="5" s="1"/>
  <c r="R283" i="5"/>
  <c r="P283" i="5"/>
  <c r="BK283" i="5"/>
  <c r="J283" i="5"/>
  <c r="BE283" i="5" s="1"/>
  <c r="BI279" i="5"/>
  <c r="BH279" i="5"/>
  <c r="BG279" i="5"/>
  <c r="BF279" i="5"/>
  <c r="T279" i="5"/>
  <c r="R279" i="5"/>
  <c r="P279" i="5"/>
  <c r="BK279" i="5"/>
  <c r="J279" i="5"/>
  <c r="BE279" i="5" s="1"/>
  <c r="BI276" i="5"/>
  <c r="BH276" i="5"/>
  <c r="BG276" i="5"/>
  <c r="BF276" i="5"/>
  <c r="T276" i="5"/>
  <c r="R276" i="5"/>
  <c r="R275" i="5" s="1"/>
  <c r="P276" i="5"/>
  <c r="P275" i="5" s="1"/>
  <c r="BK276" i="5"/>
  <c r="J276" i="5"/>
  <c r="BE276" i="5" s="1"/>
  <c r="BI272" i="5"/>
  <c r="BH272" i="5"/>
  <c r="BG272" i="5"/>
  <c r="BF272" i="5"/>
  <c r="T272" i="5"/>
  <c r="R272" i="5"/>
  <c r="P272" i="5"/>
  <c r="BK272" i="5"/>
  <c r="J272" i="5"/>
  <c r="BE272" i="5" s="1"/>
  <c r="BI269" i="5"/>
  <c r="BH269" i="5"/>
  <c r="BG269" i="5"/>
  <c r="BF269" i="5"/>
  <c r="T269" i="5"/>
  <c r="R269" i="5"/>
  <c r="P269" i="5"/>
  <c r="BK269" i="5"/>
  <c r="J269" i="5"/>
  <c r="BE269" i="5" s="1"/>
  <c r="BI265" i="5"/>
  <c r="BH265" i="5"/>
  <c r="BG265" i="5"/>
  <c r="BF265" i="5"/>
  <c r="T265" i="5"/>
  <c r="R265" i="5"/>
  <c r="P265" i="5"/>
  <c r="BK265" i="5"/>
  <c r="J265" i="5"/>
  <c r="BE265" i="5" s="1"/>
  <c r="BI262" i="5"/>
  <c r="BH262" i="5"/>
  <c r="BG262" i="5"/>
  <c r="BF262" i="5"/>
  <c r="T262" i="5"/>
  <c r="R262" i="5"/>
  <c r="P262" i="5"/>
  <c r="BK262" i="5"/>
  <c r="J262" i="5"/>
  <c r="BE262" i="5" s="1"/>
  <c r="BI258" i="5"/>
  <c r="BH258" i="5"/>
  <c r="BG258" i="5"/>
  <c r="BF258" i="5"/>
  <c r="T258" i="5"/>
  <c r="R258" i="5"/>
  <c r="P258" i="5"/>
  <c r="BK258" i="5"/>
  <c r="J258" i="5"/>
  <c r="BE258" i="5" s="1"/>
  <c r="BI255" i="5"/>
  <c r="BH255" i="5"/>
  <c r="BG255" i="5"/>
  <c r="BF255" i="5"/>
  <c r="T255" i="5"/>
  <c r="R255" i="5"/>
  <c r="P255" i="5"/>
  <c r="BK255" i="5"/>
  <c r="J255" i="5"/>
  <c r="BE255" i="5" s="1"/>
  <c r="BI251" i="5"/>
  <c r="BH251" i="5"/>
  <c r="BG251" i="5"/>
  <c r="BF251" i="5"/>
  <c r="T251" i="5"/>
  <c r="R251" i="5"/>
  <c r="P251" i="5"/>
  <c r="BK251" i="5"/>
  <c r="J251" i="5"/>
  <c r="BE251" i="5" s="1"/>
  <c r="BI248" i="5"/>
  <c r="BH248" i="5"/>
  <c r="BG248" i="5"/>
  <c r="BF248" i="5"/>
  <c r="T248" i="5"/>
  <c r="R248" i="5"/>
  <c r="P248" i="5"/>
  <c r="BK248" i="5"/>
  <c r="J248" i="5"/>
  <c r="BE248" i="5" s="1"/>
  <c r="BI244" i="5"/>
  <c r="BH244" i="5"/>
  <c r="BG244" i="5"/>
  <c r="BF244" i="5"/>
  <c r="T244" i="5"/>
  <c r="R244" i="5"/>
  <c r="P244" i="5"/>
  <c r="BK244" i="5"/>
  <c r="J244" i="5"/>
  <c r="BE244" i="5" s="1"/>
  <c r="BI240" i="5"/>
  <c r="BH240" i="5"/>
  <c r="BG240" i="5"/>
  <c r="BF240" i="5"/>
  <c r="T240" i="5"/>
  <c r="R240" i="5"/>
  <c r="P240" i="5"/>
  <c r="BK240" i="5"/>
  <c r="J240" i="5"/>
  <c r="BE240" i="5" s="1"/>
  <c r="BI236" i="5"/>
  <c r="BH236" i="5"/>
  <c r="BG236" i="5"/>
  <c r="BF236" i="5"/>
  <c r="T236" i="5"/>
  <c r="R236" i="5"/>
  <c r="P236" i="5"/>
  <c r="BK236" i="5"/>
  <c r="J236" i="5"/>
  <c r="BE236" i="5" s="1"/>
  <c r="BI233" i="5"/>
  <c r="BH233" i="5"/>
  <c r="BG233" i="5"/>
  <c r="BF233" i="5"/>
  <c r="T233" i="5"/>
  <c r="R233" i="5"/>
  <c r="P233" i="5"/>
  <c r="BK233" i="5"/>
  <c r="J233" i="5"/>
  <c r="BE233" i="5" s="1"/>
  <c r="BI229" i="5"/>
  <c r="BH229" i="5"/>
  <c r="BG229" i="5"/>
  <c r="BF229" i="5"/>
  <c r="T229" i="5"/>
  <c r="R229" i="5"/>
  <c r="P229" i="5"/>
  <c r="BK229" i="5"/>
  <c r="J229" i="5"/>
  <c r="BE229" i="5" s="1"/>
  <c r="BI226" i="5"/>
  <c r="BH226" i="5"/>
  <c r="BG226" i="5"/>
  <c r="BF226" i="5"/>
  <c r="T226" i="5"/>
  <c r="R226" i="5"/>
  <c r="P226" i="5"/>
  <c r="BK226" i="5"/>
  <c r="J226" i="5"/>
  <c r="BE226" i="5" s="1"/>
  <c r="BI222" i="5"/>
  <c r="BH222" i="5"/>
  <c r="BG222" i="5"/>
  <c r="BF222" i="5"/>
  <c r="T222" i="5"/>
  <c r="R222" i="5"/>
  <c r="P222" i="5"/>
  <c r="BK222" i="5"/>
  <c r="J222" i="5"/>
  <c r="BE222" i="5" s="1"/>
  <c r="BI219" i="5"/>
  <c r="BH219" i="5"/>
  <c r="BG219" i="5"/>
  <c r="BF219" i="5"/>
  <c r="T219" i="5"/>
  <c r="R219" i="5"/>
  <c r="P219" i="5"/>
  <c r="BK219" i="5"/>
  <c r="J219" i="5"/>
  <c r="BE219" i="5" s="1"/>
  <c r="BI216" i="5"/>
  <c r="BH216" i="5"/>
  <c r="BG216" i="5"/>
  <c r="BF216" i="5"/>
  <c r="T216" i="5"/>
  <c r="R216" i="5"/>
  <c r="P216" i="5"/>
  <c r="P209" i="5" s="1"/>
  <c r="BK216" i="5"/>
  <c r="J216" i="5"/>
  <c r="BE216" i="5" s="1"/>
  <c r="BI213" i="5"/>
  <c r="BH213" i="5"/>
  <c r="BG213" i="5"/>
  <c r="BF213" i="5"/>
  <c r="T213" i="5"/>
  <c r="T209" i="5" s="1"/>
  <c r="R213" i="5"/>
  <c r="P213" i="5"/>
  <c r="BK213" i="5"/>
  <c r="J213" i="5"/>
  <c r="BE213" i="5" s="1"/>
  <c r="BI210" i="5"/>
  <c r="BH210" i="5"/>
  <c r="BG210" i="5"/>
  <c r="BF210" i="5"/>
  <c r="T210" i="5"/>
  <c r="R210" i="5"/>
  <c r="P210" i="5"/>
  <c r="BK210" i="5"/>
  <c r="J210" i="5"/>
  <c r="BE210" i="5" s="1"/>
  <c r="BI206" i="5"/>
  <c r="BH206" i="5"/>
  <c r="BG206" i="5"/>
  <c r="BF206" i="5"/>
  <c r="T206" i="5"/>
  <c r="T205" i="5" s="1"/>
  <c r="R206" i="5"/>
  <c r="R205" i="5" s="1"/>
  <c r="P206" i="5"/>
  <c r="P205" i="5" s="1"/>
  <c r="BK206" i="5"/>
  <c r="BK205" i="5" s="1"/>
  <c r="J205" i="5" s="1"/>
  <c r="J101" i="5" s="1"/>
  <c r="J206" i="5"/>
  <c r="BE206" i="5" s="1"/>
  <c r="BI202" i="5"/>
  <c r="BH202" i="5"/>
  <c r="BG202" i="5"/>
  <c r="BF202" i="5"/>
  <c r="T202" i="5"/>
  <c r="R202" i="5"/>
  <c r="P202" i="5"/>
  <c r="BK202" i="5"/>
  <c r="J202" i="5"/>
  <c r="BE202" i="5" s="1"/>
  <c r="BI199" i="5"/>
  <c r="BH199" i="5"/>
  <c r="BG199" i="5"/>
  <c r="BF199" i="5"/>
  <c r="T199" i="5"/>
  <c r="R199" i="5"/>
  <c r="P199" i="5"/>
  <c r="BK199" i="5"/>
  <c r="J199" i="5"/>
  <c r="BE199" i="5" s="1"/>
  <c r="BI195" i="5"/>
  <c r="BH195" i="5"/>
  <c r="BG195" i="5"/>
  <c r="BF195" i="5"/>
  <c r="T195" i="5"/>
  <c r="R195" i="5"/>
  <c r="P195" i="5"/>
  <c r="BK195" i="5"/>
  <c r="J195" i="5"/>
  <c r="BE195" i="5"/>
  <c r="BI192" i="5"/>
  <c r="BH192" i="5"/>
  <c r="BG192" i="5"/>
  <c r="BF192" i="5"/>
  <c r="T192" i="5"/>
  <c r="R192" i="5"/>
  <c r="P192" i="5"/>
  <c r="BK192" i="5"/>
  <c r="J192" i="5"/>
  <c r="BE192" i="5" s="1"/>
  <c r="BI189" i="5"/>
  <c r="BH189" i="5"/>
  <c r="BG189" i="5"/>
  <c r="BF189" i="5"/>
  <c r="T189" i="5"/>
  <c r="R189" i="5"/>
  <c r="P189" i="5"/>
  <c r="BK189" i="5"/>
  <c r="J189" i="5"/>
  <c r="BE189" i="5" s="1"/>
  <c r="BI184" i="5"/>
  <c r="BH184" i="5"/>
  <c r="BG184" i="5"/>
  <c r="BF184" i="5"/>
  <c r="T184" i="5"/>
  <c r="R184" i="5"/>
  <c r="P184" i="5"/>
  <c r="BK184" i="5"/>
  <c r="J184" i="5"/>
  <c r="BE184" i="5" s="1"/>
  <c r="BI181" i="5"/>
  <c r="BH181" i="5"/>
  <c r="BG181" i="5"/>
  <c r="BF181" i="5"/>
  <c r="T181" i="5"/>
  <c r="R181" i="5"/>
  <c r="P181" i="5"/>
  <c r="BK181" i="5"/>
  <c r="J181" i="5"/>
  <c r="BE181" i="5" s="1"/>
  <c r="BI178" i="5"/>
  <c r="BH178" i="5"/>
  <c r="BG178" i="5"/>
  <c r="BF178" i="5"/>
  <c r="T178" i="5"/>
  <c r="R178" i="5"/>
  <c r="P178" i="5"/>
  <c r="BK178" i="5"/>
  <c r="J178" i="5"/>
  <c r="BE178" i="5" s="1"/>
  <c r="BI175" i="5"/>
  <c r="BH175" i="5"/>
  <c r="BG175" i="5"/>
  <c r="BF175" i="5"/>
  <c r="T175" i="5"/>
  <c r="R175" i="5"/>
  <c r="P175" i="5"/>
  <c r="BK175" i="5"/>
  <c r="J175" i="5"/>
  <c r="BE175" i="5" s="1"/>
  <c r="BI172" i="5"/>
  <c r="BH172" i="5"/>
  <c r="BG172" i="5"/>
  <c r="BF172" i="5"/>
  <c r="T172" i="5"/>
  <c r="R172" i="5"/>
  <c r="P172" i="5"/>
  <c r="BK172" i="5"/>
  <c r="J172" i="5"/>
  <c r="BE172" i="5" s="1"/>
  <c r="BI169" i="5"/>
  <c r="BH169" i="5"/>
  <c r="BG169" i="5"/>
  <c r="BF169" i="5"/>
  <c r="T169" i="5"/>
  <c r="R169" i="5"/>
  <c r="P169" i="5"/>
  <c r="BK169" i="5"/>
  <c r="J169" i="5"/>
  <c r="BE169" i="5" s="1"/>
  <c r="BI165" i="5"/>
  <c r="BH165" i="5"/>
  <c r="BG165" i="5"/>
  <c r="BF165" i="5"/>
  <c r="T165" i="5"/>
  <c r="R165" i="5"/>
  <c r="P165" i="5"/>
  <c r="BK165" i="5"/>
  <c r="J165" i="5"/>
  <c r="BE165" i="5" s="1"/>
  <c r="BI161" i="5"/>
  <c r="BH161" i="5"/>
  <c r="BG161" i="5"/>
  <c r="BF161" i="5"/>
  <c r="T161" i="5"/>
  <c r="R161" i="5"/>
  <c r="P161" i="5"/>
  <c r="BK161" i="5"/>
  <c r="J161" i="5"/>
  <c r="BE161" i="5"/>
  <c r="BI157" i="5"/>
  <c r="BH157" i="5"/>
  <c r="BG157" i="5"/>
  <c r="BF157" i="5"/>
  <c r="T157" i="5"/>
  <c r="R157" i="5"/>
  <c r="P157" i="5"/>
  <c r="BK157" i="5"/>
  <c r="J157" i="5"/>
  <c r="BE157" i="5" s="1"/>
  <c r="BI154" i="5"/>
  <c r="BH154" i="5"/>
  <c r="BG154" i="5"/>
  <c r="BF154" i="5"/>
  <c r="T154" i="5"/>
  <c r="R154" i="5"/>
  <c r="P154" i="5"/>
  <c r="BK154" i="5"/>
  <c r="J154" i="5"/>
  <c r="BE154" i="5" s="1"/>
  <c r="BI151" i="5"/>
  <c r="BH151" i="5"/>
  <c r="BG151" i="5"/>
  <c r="BF151" i="5"/>
  <c r="T151" i="5"/>
  <c r="R151" i="5"/>
  <c r="P151" i="5"/>
  <c r="BK151" i="5"/>
  <c r="J151" i="5"/>
  <c r="BE151" i="5" s="1"/>
  <c r="BI148" i="5"/>
  <c r="BH148" i="5"/>
  <c r="BG148" i="5"/>
  <c r="BF148" i="5"/>
  <c r="T148" i="5"/>
  <c r="R148" i="5"/>
  <c r="P148" i="5"/>
  <c r="BK148" i="5"/>
  <c r="J148" i="5"/>
  <c r="BE148" i="5" s="1"/>
  <c r="BI142" i="5"/>
  <c r="BH142" i="5"/>
  <c r="BG142" i="5"/>
  <c r="BF142" i="5"/>
  <c r="T142" i="5"/>
  <c r="R142" i="5"/>
  <c r="P142" i="5"/>
  <c r="BK142" i="5"/>
  <c r="J142" i="5"/>
  <c r="BE142" i="5" s="1"/>
  <c r="BI139" i="5"/>
  <c r="BH139" i="5"/>
  <c r="BG139" i="5"/>
  <c r="BF139" i="5"/>
  <c r="T139" i="5"/>
  <c r="R139" i="5"/>
  <c r="P139" i="5"/>
  <c r="BK139" i="5"/>
  <c r="J139" i="5"/>
  <c r="BE139" i="5" s="1"/>
  <c r="BI136" i="5"/>
  <c r="BH136" i="5"/>
  <c r="BG136" i="5"/>
  <c r="BF136" i="5"/>
  <c r="T136" i="5"/>
  <c r="R136" i="5"/>
  <c r="P136" i="5"/>
  <c r="BK136" i="5"/>
  <c r="J136" i="5"/>
  <c r="BE136" i="5" s="1"/>
  <c r="BI133" i="5"/>
  <c r="BH133" i="5"/>
  <c r="BG133" i="5"/>
  <c r="BF133" i="5"/>
  <c r="T133" i="5"/>
  <c r="R133" i="5"/>
  <c r="P133" i="5"/>
  <c r="BK133" i="5"/>
  <c r="J133" i="5"/>
  <c r="BE133" i="5" s="1"/>
  <c r="J126" i="5"/>
  <c r="F124" i="5"/>
  <c r="E122" i="5"/>
  <c r="J93" i="5"/>
  <c r="F91" i="5"/>
  <c r="E89" i="5"/>
  <c r="J26" i="5"/>
  <c r="E26" i="5"/>
  <c r="J127" i="5" s="1"/>
  <c r="J25" i="5"/>
  <c r="J20" i="5"/>
  <c r="E20" i="5"/>
  <c r="F94" i="5" s="1"/>
  <c r="J19" i="5"/>
  <c r="J17" i="5"/>
  <c r="E17" i="5"/>
  <c r="F93" i="5" s="1"/>
  <c r="J16" i="5"/>
  <c r="J14" i="5"/>
  <c r="J91" i="5" s="1"/>
  <c r="E7" i="5"/>
  <c r="E85" i="5" s="1"/>
  <c r="J39" i="4"/>
  <c r="J38" i="4"/>
  <c r="AY98" i="1" s="1"/>
  <c r="J37" i="4"/>
  <c r="AX98" i="1" s="1"/>
  <c r="BI217" i="4"/>
  <c r="BH217" i="4"/>
  <c r="BG217" i="4"/>
  <c r="BF217" i="4"/>
  <c r="T217" i="4"/>
  <c r="T216" i="4"/>
  <c r="R217" i="4"/>
  <c r="R216" i="4" s="1"/>
  <c r="P217" i="4"/>
  <c r="P216" i="4" s="1"/>
  <c r="BK217" i="4"/>
  <c r="BK216" i="4" s="1"/>
  <c r="J216" i="4" s="1"/>
  <c r="J105" i="4" s="1"/>
  <c r="J217" i="4"/>
  <c r="BE217" i="4" s="1"/>
  <c r="BI213" i="4"/>
  <c r="BH213" i="4"/>
  <c r="BG213" i="4"/>
  <c r="BF213" i="4"/>
  <c r="T213" i="4"/>
  <c r="R213" i="4"/>
  <c r="P213" i="4"/>
  <c r="BK213" i="4"/>
  <c r="J213" i="4"/>
  <c r="BE213" i="4" s="1"/>
  <c r="BI210" i="4"/>
  <c r="BH210" i="4"/>
  <c r="BG210" i="4"/>
  <c r="BF210" i="4"/>
  <c r="T210" i="4"/>
  <c r="T206" i="4" s="1"/>
  <c r="R210" i="4"/>
  <c r="P210" i="4"/>
  <c r="BK210" i="4"/>
  <c r="J210" i="4"/>
  <c r="BE210" i="4" s="1"/>
  <c r="BI207" i="4"/>
  <c r="BH207" i="4"/>
  <c r="BG207" i="4"/>
  <c r="BF207" i="4"/>
  <c r="T207" i="4"/>
  <c r="R207" i="4"/>
  <c r="P207" i="4"/>
  <c r="BK207" i="4"/>
  <c r="J207" i="4"/>
  <c r="BE207" i="4" s="1"/>
  <c r="BI203" i="4"/>
  <c r="BH203" i="4"/>
  <c r="BG203" i="4"/>
  <c r="BF203" i="4"/>
  <c r="T203" i="4"/>
  <c r="T202" i="4" s="1"/>
  <c r="R203" i="4"/>
  <c r="R202" i="4" s="1"/>
  <c r="P203" i="4"/>
  <c r="P202" i="4" s="1"/>
  <c r="BK203" i="4"/>
  <c r="BK202" i="4" s="1"/>
  <c r="J203" i="4"/>
  <c r="BE203" i="4" s="1"/>
  <c r="BI198" i="4"/>
  <c r="BH198" i="4"/>
  <c r="BG198" i="4"/>
  <c r="BF198" i="4"/>
  <c r="T198" i="4"/>
  <c r="R198" i="4"/>
  <c r="P198" i="4"/>
  <c r="BK198" i="4"/>
  <c r="J198" i="4"/>
  <c r="BE198" i="4" s="1"/>
  <c r="BI195" i="4"/>
  <c r="BH195" i="4"/>
  <c r="BG195" i="4"/>
  <c r="BF195" i="4"/>
  <c r="T195" i="4"/>
  <c r="R195" i="4"/>
  <c r="P195" i="4"/>
  <c r="BK195" i="4"/>
  <c r="J195" i="4"/>
  <c r="BE195" i="4" s="1"/>
  <c r="BI191" i="4"/>
  <c r="BH191" i="4"/>
  <c r="BG191" i="4"/>
  <c r="BF191" i="4"/>
  <c r="T191" i="4"/>
  <c r="R191" i="4"/>
  <c r="P191" i="4"/>
  <c r="BK191" i="4"/>
  <c r="J191" i="4"/>
  <c r="BE191" i="4" s="1"/>
  <c r="BI188" i="4"/>
  <c r="BH188" i="4"/>
  <c r="BG188" i="4"/>
  <c r="BF188" i="4"/>
  <c r="T188" i="4"/>
  <c r="R188" i="4"/>
  <c r="P188" i="4"/>
  <c r="BK188" i="4"/>
  <c r="J188" i="4"/>
  <c r="BE188" i="4" s="1"/>
  <c r="BI183" i="4"/>
  <c r="BH183" i="4"/>
  <c r="BG183" i="4"/>
  <c r="BF183" i="4"/>
  <c r="T183" i="4"/>
  <c r="R183" i="4"/>
  <c r="P183" i="4"/>
  <c r="BK183" i="4"/>
  <c r="J183" i="4"/>
  <c r="BE183" i="4" s="1"/>
  <c r="BI179" i="4"/>
  <c r="BH179" i="4"/>
  <c r="BG179" i="4"/>
  <c r="BF179" i="4"/>
  <c r="T179" i="4"/>
  <c r="R179" i="4"/>
  <c r="P179" i="4"/>
  <c r="BK179" i="4"/>
  <c r="J179" i="4"/>
  <c r="BE179" i="4" s="1"/>
  <c r="BI176" i="4"/>
  <c r="BH176" i="4"/>
  <c r="BG176" i="4"/>
  <c r="BF176" i="4"/>
  <c r="T176" i="4"/>
  <c r="R176" i="4"/>
  <c r="P176" i="4"/>
  <c r="BK176" i="4"/>
  <c r="J176" i="4"/>
  <c r="BE176" i="4" s="1"/>
  <c r="BI172" i="4"/>
  <c r="BH172" i="4"/>
  <c r="BG172" i="4"/>
  <c r="BF172" i="4"/>
  <c r="T172" i="4"/>
  <c r="R172" i="4"/>
  <c r="P172" i="4"/>
  <c r="BK172" i="4"/>
  <c r="J172" i="4"/>
  <c r="BE172" i="4" s="1"/>
  <c r="BI168" i="4"/>
  <c r="BH168" i="4"/>
  <c r="BG168" i="4"/>
  <c r="BF168" i="4"/>
  <c r="T168" i="4"/>
  <c r="R168" i="4"/>
  <c r="P168" i="4"/>
  <c r="BK168" i="4"/>
  <c r="J168" i="4"/>
  <c r="BE168" i="4" s="1"/>
  <c r="BI165" i="4"/>
  <c r="BH165" i="4"/>
  <c r="BG165" i="4"/>
  <c r="BF165" i="4"/>
  <c r="T165" i="4"/>
  <c r="R165" i="4"/>
  <c r="P165" i="4"/>
  <c r="BK165" i="4"/>
  <c r="J165" i="4"/>
  <c r="BE165" i="4" s="1"/>
  <c r="BI162" i="4"/>
  <c r="BH162" i="4"/>
  <c r="BG162" i="4"/>
  <c r="BF162" i="4"/>
  <c r="T162" i="4"/>
  <c r="R162" i="4"/>
  <c r="P162" i="4"/>
  <c r="BK162" i="4"/>
  <c r="J162" i="4"/>
  <c r="BE162" i="4" s="1"/>
  <c r="BI159" i="4"/>
  <c r="BH159" i="4"/>
  <c r="BG159" i="4"/>
  <c r="BF159" i="4"/>
  <c r="T159" i="4"/>
  <c r="R159" i="4"/>
  <c r="P159" i="4"/>
  <c r="BK159" i="4"/>
  <c r="J159" i="4"/>
  <c r="BE159" i="4" s="1"/>
  <c r="BI155" i="4"/>
  <c r="BH155" i="4"/>
  <c r="BG155" i="4"/>
  <c r="BF155" i="4"/>
  <c r="T155" i="4"/>
  <c r="R155" i="4"/>
  <c r="P155" i="4"/>
  <c r="BK155" i="4"/>
  <c r="J155" i="4"/>
  <c r="BE155" i="4" s="1"/>
  <c r="BI151" i="4"/>
  <c r="BH151" i="4"/>
  <c r="BG151" i="4"/>
  <c r="BF151" i="4"/>
  <c r="T151" i="4"/>
  <c r="R151" i="4"/>
  <c r="P151" i="4"/>
  <c r="BK151" i="4"/>
  <c r="J151" i="4"/>
  <c r="BE151" i="4" s="1"/>
  <c r="BI148" i="4"/>
  <c r="BH148" i="4"/>
  <c r="BG148" i="4"/>
  <c r="BF148" i="4"/>
  <c r="T148" i="4"/>
  <c r="R148" i="4"/>
  <c r="P148" i="4"/>
  <c r="BK148" i="4"/>
  <c r="J148" i="4"/>
  <c r="BE148" i="4" s="1"/>
  <c r="BI145" i="4"/>
  <c r="BH145" i="4"/>
  <c r="BG145" i="4"/>
  <c r="BF145" i="4"/>
  <c r="T145" i="4"/>
  <c r="R145" i="4"/>
  <c r="P145" i="4"/>
  <c r="BK145" i="4"/>
  <c r="J145" i="4"/>
  <c r="BE145" i="4" s="1"/>
  <c r="BI142" i="4"/>
  <c r="BH142" i="4"/>
  <c r="BG142" i="4"/>
  <c r="BF142" i="4"/>
  <c r="T142" i="4"/>
  <c r="R142" i="4"/>
  <c r="P142" i="4"/>
  <c r="BK142" i="4"/>
  <c r="J142" i="4"/>
  <c r="BE142" i="4" s="1"/>
  <c r="BI139" i="4"/>
  <c r="BH139" i="4"/>
  <c r="BG139" i="4"/>
  <c r="BF139" i="4"/>
  <c r="T139" i="4"/>
  <c r="R139" i="4"/>
  <c r="P139" i="4"/>
  <c r="BK139" i="4"/>
  <c r="J139" i="4"/>
  <c r="BE139" i="4" s="1"/>
  <c r="BI136" i="4"/>
  <c r="BH136" i="4"/>
  <c r="BG136" i="4"/>
  <c r="BF136" i="4"/>
  <c r="T136" i="4"/>
  <c r="R136" i="4"/>
  <c r="P136" i="4"/>
  <c r="BK136" i="4"/>
  <c r="J136" i="4"/>
  <c r="BE136" i="4" s="1"/>
  <c r="BI130" i="4"/>
  <c r="BH130" i="4"/>
  <c r="BG130" i="4"/>
  <c r="BF130" i="4"/>
  <c r="T130" i="4"/>
  <c r="R130" i="4"/>
  <c r="R129" i="4" s="1"/>
  <c r="P130" i="4"/>
  <c r="BK130" i="4"/>
  <c r="J130" i="4"/>
  <c r="BE130" i="4" s="1"/>
  <c r="J123" i="4"/>
  <c r="F121" i="4"/>
  <c r="E119" i="4"/>
  <c r="J93" i="4"/>
  <c r="F91" i="4"/>
  <c r="E89" i="4"/>
  <c r="J26" i="4"/>
  <c r="E26" i="4"/>
  <c r="J124" i="4" s="1"/>
  <c r="J25" i="4"/>
  <c r="J20" i="4"/>
  <c r="E20" i="4"/>
  <c r="F124" i="4" s="1"/>
  <c r="J19" i="4"/>
  <c r="J17" i="4"/>
  <c r="E17" i="4"/>
  <c r="F93" i="4" s="1"/>
  <c r="J16" i="4"/>
  <c r="J14" i="4"/>
  <c r="J91" i="4" s="1"/>
  <c r="E7" i="4"/>
  <c r="E85" i="4" s="1"/>
  <c r="J39" i="3"/>
  <c r="J38" i="3"/>
  <c r="AY97" i="1" s="1"/>
  <c r="J37" i="3"/>
  <c r="AX97" i="1" s="1"/>
  <c r="BI256" i="3"/>
  <c r="BH256" i="3"/>
  <c r="BG256" i="3"/>
  <c r="BF256" i="3"/>
  <c r="T256" i="3"/>
  <c r="T255" i="3"/>
  <c r="T254" i="3" s="1"/>
  <c r="R256" i="3"/>
  <c r="R255" i="3" s="1"/>
  <c r="R254" i="3" s="1"/>
  <c r="P256" i="3"/>
  <c r="P255" i="3" s="1"/>
  <c r="P254" i="3" s="1"/>
  <c r="BK256" i="3"/>
  <c r="BK255" i="3" s="1"/>
  <c r="BK254" i="3" s="1"/>
  <c r="J254" i="3" s="1"/>
  <c r="J106" i="3" s="1"/>
  <c r="J256" i="3"/>
  <c r="BE256" i="3" s="1"/>
  <c r="BI252" i="3"/>
  <c r="BH252" i="3"/>
  <c r="BG252" i="3"/>
  <c r="BF252" i="3"/>
  <c r="T252" i="3"/>
  <c r="T251" i="3" s="1"/>
  <c r="R252" i="3"/>
  <c r="R251" i="3"/>
  <c r="P252" i="3"/>
  <c r="P251" i="3" s="1"/>
  <c r="BK252" i="3"/>
  <c r="BK251" i="3" s="1"/>
  <c r="J251" i="3" s="1"/>
  <c r="J105" i="3" s="1"/>
  <c r="J252" i="3"/>
  <c r="BE252" i="3" s="1"/>
  <c r="BI248" i="3"/>
  <c r="BH248" i="3"/>
  <c r="BG248" i="3"/>
  <c r="BF248" i="3"/>
  <c r="T248" i="3"/>
  <c r="R248" i="3"/>
  <c r="P248" i="3"/>
  <c r="BK248" i="3"/>
  <c r="J248" i="3"/>
  <c r="BE248" i="3" s="1"/>
  <c r="BI245" i="3"/>
  <c r="BH245" i="3"/>
  <c r="BG245" i="3"/>
  <c r="BF245" i="3"/>
  <c r="T245" i="3"/>
  <c r="R245" i="3"/>
  <c r="P245" i="3"/>
  <c r="BK245" i="3"/>
  <c r="J245" i="3"/>
  <c r="BE245" i="3" s="1"/>
  <c r="BI242" i="3"/>
  <c r="BH242" i="3"/>
  <c r="BG242" i="3"/>
  <c r="BF242" i="3"/>
  <c r="T242" i="3"/>
  <c r="R242" i="3"/>
  <c r="P242" i="3"/>
  <c r="BK242" i="3"/>
  <c r="J242" i="3"/>
  <c r="BE242" i="3" s="1"/>
  <c r="BI239" i="3"/>
  <c r="BH239" i="3"/>
  <c r="BG239" i="3"/>
  <c r="BF239" i="3"/>
  <c r="T239" i="3"/>
  <c r="R239" i="3"/>
  <c r="P239" i="3"/>
  <c r="BK239" i="3"/>
  <c r="J239" i="3"/>
  <c r="BE239" i="3" s="1"/>
  <c r="BI236" i="3"/>
  <c r="BH236" i="3"/>
  <c r="BG236" i="3"/>
  <c r="BF236" i="3"/>
  <c r="T236" i="3"/>
  <c r="R236" i="3"/>
  <c r="P236" i="3"/>
  <c r="BK236" i="3"/>
  <c r="J236" i="3"/>
  <c r="BE236" i="3" s="1"/>
  <c r="BI233" i="3"/>
  <c r="BH233" i="3"/>
  <c r="BG233" i="3"/>
  <c r="BF233" i="3"/>
  <c r="T233" i="3"/>
  <c r="R233" i="3"/>
  <c r="P233" i="3"/>
  <c r="BK233" i="3"/>
  <c r="J233" i="3"/>
  <c r="BE233" i="3" s="1"/>
  <c r="BI229" i="3"/>
  <c r="BH229" i="3"/>
  <c r="BG229" i="3"/>
  <c r="BF229" i="3"/>
  <c r="T229" i="3"/>
  <c r="R229" i="3"/>
  <c r="P229" i="3"/>
  <c r="BK229" i="3"/>
  <c r="J229" i="3"/>
  <c r="BE229" i="3" s="1"/>
  <c r="BI226" i="3"/>
  <c r="BH226" i="3"/>
  <c r="BG226" i="3"/>
  <c r="BF226" i="3"/>
  <c r="T226" i="3"/>
  <c r="R226" i="3"/>
  <c r="R225" i="3" s="1"/>
  <c r="P226" i="3"/>
  <c r="BK226" i="3"/>
  <c r="J226" i="3"/>
  <c r="BE226" i="3" s="1"/>
  <c r="BI221" i="3"/>
  <c r="BH221" i="3"/>
  <c r="BG221" i="3"/>
  <c r="BF221" i="3"/>
  <c r="T221" i="3"/>
  <c r="R221" i="3"/>
  <c r="P221" i="3"/>
  <c r="BK221" i="3"/>
  <c r="J221" i="3"/>
  <c r="BE221" i="3" s="1"/>
  <c r="BI218" i="3"/>
  <c r="BH218" i="3"/>
  <c r="BG218" i="3"/>
  <c r="BF218" i="3"/>
  <c r="T218" i="3"/>
  <c r="R218" i="3"/>
  <c r="P218" i="3"/>
  <c r="BK218" i="3"/>
  <c r="J218" i="3"/>
  <c r="BE218" i="3" s="1"/>
  <c r="BI214" i="3"/>
  <c r="BH214" i="3"/>
  <c r="BG214" i="3"/>
  <c r="BF214" i="3"/>
  <c r="T214" i="3"/>
  <c r="R214" i="3"/>
  <c r="P214" i="3"/>
  <c r="BK214" i="3"/>
  <c r="J214" i="3"/>
  <c r="BE214" i="3" s="1"/>
  <c r="BI211" i="3"/>
  <c r="BH211" i="3"/>
  <c r="BG211" i="3"/>
  <c r="BF211" i="3"/>
  <c r="T211" i="3"/>
  <c r="R211" i="3"/>
  <c r="P211" i="3"/>
  <c r="BK211" i="3"/>
  <c r="J211" i="3"/>
  <c r="BE211" i="3" s="1"/>
  <c r="BI207" i="3"/>
  <c r="BH207" i="3"/>
  <c r="BG207" i="3"/>
  <c r="BF207" i="3"/>
  <c r="T207" i="3"/>
  <c r="R207" i="3"/>
  <c r="P207" i="3"/>
  <c r="BK207" i="3"/>
  <c r="J207" i="3"/>
  <c r="BE207" i="3" s="1"/>
  <c r="BI204" i="3"/>
  <c r="BH204" i="3"/>
  <c r="BG204" i="3"/>
  <c r="BF204" i="3"/>
  <c r="T204" i="3"/>
  <c r="R204" i="3"/>
  <c r="P204" i="3"/>
  <c r="BK204" i="3"/>
  <c r="J204" i="3"/>
  <c r="BE204" i="3" s="1"/>
  <c r="BI198" i="3"/>
  <c r="BH198" i="3"/>
  <c r="BG198" i="3"/>
  <c r="BF198" i="3"/>
  <c r="T198" i="3"/>
  <c r="R198" i="3"/>
  <c r="P198" i="3"/>
  <c r="BK198" i="3"/>
  <c r="J198" i="3"/>
  <c r="BE198" i="3" s="1"/>
  <c r="BI194" i="3"/>
  <c r="BH194" i="3"/>
  <c r="BG194" i="3"/>
  <c r="BF194" i="3"/>
  <c r="T194" i="3"/>
  <c r="R194" i="3"/>
  <c r="P194" i="3"/>
  <c r="BK194" i="3"/>
  <c r="J194" i="3"/>
  <c r="BE194" i="3" s="1"/>
  <c r="BI190" i="3"/>
  <c r="BH190" i="3"/>
  <c r="BG190" i="3"/>
  <c r="BF190" i="3"/>
  <c r="T190" i="3"/>
  <c r="R190" i="3"/>
  <c r="P190" i="3"/>
  <c r="BK190" i="3"/>
  <c r="J190" i="3"/>
  <c r="BE190" i="3" s="1"/>
  <c r="BI187" i="3"/>
  <c r="BH187" i="3"/>
  <c r="BG187" i="3"/>
  <c r="BF187" i="3"/>
  <c r="T187" i="3"/>
  <c r="R187" i="3"/>
  <c r="P187" i="3"/>
  <c r="BK187" i="3"/>
  <c r="J187" i="3"/>
  <c r="BE187" i="3" s="1"/>
  <c r="BI183" i="3"/>
  <c r="BH183" i="3"/>
  <c r="BG183" i="3"/>
  <c r="BF183" i="3"/>
  <c r="T183" i="3"/>
  <c r="R183" i="3"/>
  <c r="P183" i="3"/>
  <c r="BK183" i="3"/>
  <c r="J183" i="3"/>
  <c r="BE183" i="3" s="1"/>
  <c r="BI180" i="3"/>
  <c r="BH180" i="3"/>
  <c r="BG180" i="3"/>
  <c r="BF180" i="3"/>
  <c r="T180" i="3"/>
  <c r="R180" i="3"/>
  <c r="P180" i="3"/>
  <c r="BK180" i="3"/>
  <c r="J180" i="3"/>
  <c r="BE180" i="3" s="1"/>
  <c r="BI176" i="3"/>
  <c r="BH176" i="3"/>
  <c r="BG176" i="3"/>
  <c r="BF176" i="3"/>
  <c r="T176" i="3"/>
  <c r="R176" i="3"/>
  <c r="P176" i="3"/>
  <c r="BK176" i="3"/>
  <c r="J176" i="3"/>
  <c r="BE176" i="3" s="1"/>
  <c r="BI173" i="3"/>
  <c r="BH173" i="3"/>
  <c r="BG173" i="3"/>
  <c r="BF173" i="3"/>
  <c r="T173" i="3"/>
  <c r="R173" i="3"/>
  <c r="P173" i="3"/>
  <c r="BK173" i="3"/>
  <c r="J173" i="3"/>
  <c r="BE173" i="3" s="1"/>
  <c r="BI170" i="3"/>
  <c r="BH170" i="3"/>
  <c r="BG170" i="3"/>
  <c r="BF170" i="3"/>
  <c r="T170" i="3"/>
  <c r="R170" i="3"/>
  <c r="P170" i="3"/>
  <c r="BK170" i="3"/>
  <c r="J170" i="3"/>
  <c r="BE170" i="3" s="1"/>
  <c r="BI167" i="3"/>
  <c r="BH167" i="3"/>
  <c r="BG167" i="3"/>
  <c r="BF167" i="3"/>
  <c r="T167" i="3"/>
  <c r="R167" i="3"/>
  <c r="R166" i="3" s="1"/>
  <c r="P167" i="3"/>
  <c r="BK167" i="3"/>
  <c r="J167" i="3"/>
  <c r="BE167" i="3" s="1"/>
  <c r="BI163" i="3"/>
  <c r="BH163" i="3"/>
  <c r="BG163" i="3"/>
  <c r="BF163" i="3"/>
  <c r="T163" i="3"/>
  <c r="R163" i="3"/>
  <c r="P163" i="3"/>
  <c r="BK163" i="3"/>
  <c r="J163" i="3"/>
  <c r="BE163" i="3" s="1"/>
  <c r="BI159" i="3"/>
  <c r="BH159" i="3"/>
  <c r="BG159" i="3"/>
  <c r="BF159" i="3"/>
  <c r="T159" i="3"/>
  <c r="R159" i="3"/>
  <c r="P159" i="3"/>
  <c r="BK159" i="3"/>
  <c r="J159" i="3"/>
  <c r="BE159" i="3" s="1"/>
  <c r="BI156" i="3"/>
  <c r="BH156" i="3"/>
  <c r="BG156" i="3"/>
  <c r="BF156" i="3"/>
  <c r="T156" i="3"/>
  <c r="R156" i="3"/>
  <c r="P156" i="3"/>
  <c r="BK156" i="3"/>
  <c r="J156" i="3"/>
  <c r="BE156" i="3" s="1"/>
  <c r="BI153" i="3"/>
  <c r="BH153" i="3"/>
  <c r="BG153" i="3"/>
  <c r="BF153" i="3"/>
  <c r="T153" i="3"/>
  <c r="R153" i="3"/>
  <c r="P153" i="3"/>
  <c r="BK153" i="3"/>
  <c r="J153" i="3"/>
  <c r="BE153" i="3" s="1"/>
  <c r="BI150" i="3"/>
  <c r="BH150" i="3"/>
  <c r="BG150" i="3"/>
  <c r="BF150" i="3"/>
  <c r="T150" i="3"/>
  <c r="R150" i="3"/>
  <c r="P150" i="3"/>
  <c r="BK150" i="3"/>
  <c r="J150" i="3"/>
  <c r="BE150" i="3" s="1"/>
  <c r="BI147" i="3"/>
  <c r="BH147" i="3"/>
  <c r="BG147" i="3"/>
  <c r="BF147" i="3"/>
  <c r="T147" i="3"/>
  <c r="R147" i="3"/>
  <c r="P147" i="3"/>
  <c r="BK147" i="3"/>
  <c r="J147" i="3"/>
  <c r="BE147" i="3" s="1"/>
  <c r="BI144" i="3"/>
  <c r="BH144" i="3"/>
  <c r="BG144" i="3"/>
  <c r="BF144" i="3"/>
  <c r="T144" i="3"/>
  <c r="R144" i="3"/>
  <c r="P144" i="3"/>
  <c r="BK144" i="3"/>
  <c r="J144" i="3"/>
  <c r="BE144" i="3" s="1"/>
  <c r="BI141" i="3"/>
  <c r="BH141" i="3"/>
  <c r="BG141" i="3"/>
  <c r="BF141" i="3"/>
  <c r="T141" i="3"/>
  <c r="R141" i="3"/>
  <c r="P141" i="3"/>
  <c r="BK141" i="3"/>
  <c r="J141" i="3"/>
  <c r="BE141" i="3" s="1"/>
  <c r="BI135" i="3"/>
  <c r="BH135" i="3"/>
  <c r="BG135" i="3"/>
  <c r="BF135" i="3"/>
  <c r="T135" i="3"/>
  <c r="R135" i="3"/>
  <c r="P135" i="3"/>
  <c r="BK135" i="3"/>
  <c r="J135" i="3"/>
  <c r="BE135" i="3" s="1"/>
  <c r="BI132" i="3"/>
  <c r="BH132" i="3"/>
  <c r="BG132" i="3"/>
  <c r="BF132" i="3"/>
  <c r="T132" i="3"/>
  <c r="R132" i="3"/>
  <c r="P132" i="3"/>
  <c r="BK132" i="3"/>
  <c r="J132" i="3"/>
  <c r="BE132" i="3" s="1"/>
  <c r="J125" i="3"/>
  <c r="F123" i="3"/>
  <c r="E121" i="3"/>
  <c r="J93" i="3"/>
  <c r="F91" i="3"/>
  <c r="E89" i="3"/>
  <c r="J26" i="3"/>
  <c r="E26" i="3"/>
  <c r="J94" i="3" s="1"/>
  <c r="J25" i="3"/>
  <c r="J20" i="3"/>
  <c r="E20" i="3"/>
  <c r="F94" i="3" s="1"/>
  <c r="J19" i="3"/>
  <c r="J17" i="3"/>
  <c r="E17" i="3"/>
  <c r="F125" i="3" s="1"/>
  <c r="J16" i="3"/>
  <c r="J14" i="3"/>
  <c r="J123" i="3" s="1"/>
  <c r="E7" i="3"/>
  <c r="E85" i="3" s="1"/>
  <c r="J39" i="2"/>
  <c r="J38" i="2"/>
  <c r="AY96" i="1" s="1"/>
  <c r="J37" i="2"/>
  <c r="AX96" i="1" s="1"/>
  <c r="BI291" i="2"/>
  <c r="BH291" i="2"/>
  <c r="BG291" i="2"/>
  <c r="BF291" i="2"/>
  <c r="T291" i="2"/>
  <c r="T290" i="2" s="1"/>
  <c r="R291" i="2"/>
  <c r="R290" i="2"/>
  <c r="P291" i="2"/>
  <c r="P290" i="2" s="1"/>
  <c r="BK291" i="2"/>
  <c r="BK290" i="2" s="1"/>
  <c r="J290" i="2" s="1"/>
  <c r="J106" i="2" s="1"/>
  <c r="J291" i="2"/>
  <c r="BE291" i="2" s="1"/>
  <c r="BI287" i="2"/>
  <c r="BH287" i="2"/>
  <c r="BG287" i="2"/>
  <c r="BF287" i="2"/>
  <c r="T287" i="2"/>
  <c r="R287" i="2"/>
  <c r="P287" i="2"/>
  <c r="BK287" i="2"/>
  <c r="J287" i="2"/>
  <c r="BE287" i="2" s="1"/>
  <c r="BI284" i="2"/>
  <c r="BH284" i="2"/>
  <c r="BG284" i="2"/>
  <c r="BF284" i="2"/>
  <c r="T284" i="2"/>
  <c r="R284" i="2"/>
  <c r="P284" i="2"/>
  <c r="BK284" i="2"/>
  <c r="J284" i="2"/>
  <c r="BE284" i="2"/>
  <c r="BI281" i="2"/>
  <c r="BH281" i="2"/>
  <c r="BG281" i="2"/>
  <c r="BF281" i="2"/>
  <c r="T281" i="2"/>
  <c r="R281" i="2"/>
  <c r="P281" i="2"/>
  <c r="BK281" i="2"/>
  <c r="J281" i="2"/>
  <c r="BE281" i="2" s="1"/>
  <c r="BI278" i="2"/>
  <c r="BH278" i="2"/>
  <c r="BG278" i="2"/>
  <c r="BF278" i="2"/>
  <c r="T278" i="2"/>
  <c r="R278" i="2"/>
  <c r="P278" i="2"/>
  <c r="BK278" i="2"/>
  <c r="J278" i="2"/>
  <c r="BE278" i="2" s="1"/>
  <c r="BI273" i="2"/>
  <c r="BH273" i="2"/>
  <c r="BG273" i="2"/>
  <c r="BF273" i="2"/>
  <c r="T273" i="2"/>
  <c r="R273" i="2"/>
  <c r="P273" i="2"/>
  <c r="BK273" i="2"/>
  <c r="J273" i="2"/>
  <c r="BE273" i="2" s="1"/>
  <c r="BI270" i="2"/>
  <c r="BH270" i="2"/>
  <c r="BG270" i="2"/>
  <c r="BF270" i="2"/>
  <c r="T270" i="2"/>
  <c r="R270" i="2"/>
  <c r="P270" i="2"/>
  <c r="BK270" i="2"/>
  <c r="J270" i="2"/>
  <c r="BE270" i="2" s="1"/>
  <c r="BI267" i="2"/>
  <c r="BH267" i="2"/>
  <c r="BG267" i="2"/>
  <c r="BF267" i="2"/>
  <c r="T267" i="2"/>
  <c r="R267" i="2"/>
  <c r="P267" i="2"/>
  <c r="BK267" i="2"/>
  <c r="J267" i="2"/>
  <c r="BE267" i="2" s="1"/>
  <c r="BI263" i="2"/>
  <c r="BH263" i="2"/>
  <c r="BG263" i="2"/>
  <c r="BF263" i="2"/>
  <c r="T263" i="2"/>
  <c r="R263" i="2"/>
  <c r="P263" i="2"/>
  <c r="BK263" i="2"/>
  <c r="J263" i="2"/>
  <c r="BE263" i="2" s="1"/>
  <c r="BI260" i="2"/>
  <c r="BH260" i="2"/>
  <c r="BG260" i="2"/>
  <c r="BF260" i="2"/>
  <c r="T260" i="2"/>
  <c r="R260" i="2"/>
  <c r="P260" i="2"/>
  <c r="BK260" i="2"/>
  <c r="J260" i="2"/>
  <c r="BE260" i="2" s="1"/>
  <c r="BI257" i="2"/>
  <c r="BH257" i="2"/>
  <c r="BG257" i="2"/>
  <c r="BF257" i="2"/>
  <c r="T257" i="2"/>
  <c r="R257" i="2"/>
  <c r="P257" i="2"/>
  <c r="BK257" i="2"/>
  <c r="J257" i="2"/>
  <c r="BE257" i="2" s="1"/>
  <c r="BI254" i="2"/>
  <c r="BH254" i="2"/>
  <c r="BG254" i="2"/>
  <c r="BF254" i="2"/>
  <c r="T254" i="2"/>
  <c r="R254" i="2"/>
  <c r="P254" i="2"/>
  <c r="BK254" i="2"/>
  <c r="J254" i="2"/>
  <c r="BE254" i="2" s="1"/>
  <c r="BI250" i="2"/>
  <c r="BH250" i="2"/>
  <c r="BG250" i="2"/>
  <c r="BF250" i="2"/>
  <c r="T250" i="2"/>
  <c r="R250" i="2"/>
  <c r="P250" i="2"/>
  <c r="BK250" i="2"/>
  <c r="J250" i="2"/>
  <c r="BE250" i="2" s="1"/>
  <c r="BI247" i="2"/>
  <c r="BH247" i="2"/>
  <c r="BG247" i="2"/>
  <c r="BF247" i="2"/>
  <c r="T247" i="2"/>
  <c r="R247" i="2"/>
  <c r="P247" i="2"/>
  <c r="BK247" i="2"/>
  <c r="J247" i="2"/>
  <c r="BE247" i="2" s="1"/>
  <c r="BI243" i="2"/>
  <c r="BH243" i="2"/>
  <c r="BG243" i="2"/>
  <c r="BF243" i="2"/>
  <c r="T243" i="2"/>
  <c r="R243" i="2"/>
  <c r="P243" i="2"/>
  <c r="BK243" i="2"/>
  <c r="J243" i="2"/>
  <c r="BE243" i="2" s="1"/>
  <c r="BI239" i="2"/>
  <c r="BH239" i="2"/>
  <c r="BG239" i="2"/>
  <c r="BF239" i="2"/>
  <c r="T239" i="2"/>
  <c r="R239" i="2"/>
  <c r="P239" i="2"/>
  <c r="BK239" i="2"/>
  <c r="J239" i="2"/>
  <c r="BE239" i="2" s="1"/>
  <c r="BI236" i="2"/>
  <c r="BH236" i="2"/>
  <c r="BG236" i="2"/>
  <c r="BF236" i="2"/>
  <c r="T236" i="2"/>
  <c r="R236" i="2"/>
  <c r="P236" i="2"/>
  <c r="BK236" i="2"/>
  <c r="J236" i="2"/>
  <c r="BE236" i="2" s="1"/>
  <c r="BI232" i="2"/>
  <c r="BH232" i="2"/>
  <c r="BG232" i="2"/>
  <c r="BF232" i="2"/>
  <c r="T232" i="2"/>
  <c r="R232" i="2"/>
  <c r="P232" i="2"/>
  <c r="BK232" i="2"/>
  <c r="J232" i="2"/>
  <c r="BE232" i="2" s="1"/>
  <c r="BI229" i="2"/>
  <c r="BH229" i="2"/>
  <c r="BG229" i="2"/>
  <c r="BF229" i="2"/>
  <c r="T229" i="2"/>
  <c r="R229" i="2"/>
  <c r="P229" i="2"/>
  <c r="BK229" i="2"/>
  <c r="J229" i="2"/>
  <c r="BE229" i="2" s="1"/>
  <c r="BI225" i="2"/>
  <c r="BH225" i="2"/>
  <c r="BG225" i="2"/>
  <c r="BF225" i="2"/>
  <c r="T225" i="2"/>
  <c r="R225" i="2"/>
  <c r="P225" i="2"/>
  <c r="BK225" i="2"/>
  <c r="J225" i="2"/>
  <c r="BE225" i="2" s="1"/>
  <c r="BI222" i="2"/>
  <c r="BH222" i="2"/>
  <c r="BG222" i="2"/>
  <c r="BF222" i="2"/>
  <c r="T222" i="2"/>
  <c r="R222" i="2"/>
  <c r="P222" i="2"/>
  <c r="BK222" i="2"/>
  <c r="J222" i="2"/>
  <c r="BE222" i="2" s="1"/>
  <c r="BI218" i="2"/>
  <c r="BH218" i="2"/>
  <c r="BG218" i="2"/>
  <c r="BF218" i="2"/>
  <c r="T218" i="2"/>
  <c r="R218" i="2"/>
  <c r="P218" i="2"/>
  <c r="BK218" i="2"/>
  <c r="J218" i="2"/>
  <c r="BE218" i="2" s="1"/>
  <c r="BI215" i="2"/>
  <c r="BH215" i="2"/>
  <c r="BG215" i="2"/>
  <c r="BF215" i="2"/>
  <c r="T215" i="2"/>
  <c r="R215" i="2"/>
  <c r="P215" i="2"/>
  <c r="BK215" i="2"/>
  <c r="J215" i="2"/>
  <c r="BE215" i="2"/>
  <c r="BI211" i="2"/>
  <c r="BH211" i="2"/>
  <c r="BG211" i="2"/>
  <c r="BF211" i="2"/>
  <c r="T211" i="2"/>
  <c r="R211" i="2"/>
  <c r="P211" i="2"/>
  <c r="BK211" i="2"/>
  <c r="J211" i="2"/>
  <c r="BE211" i="2" s="1"/>
  <c r="BI208" i="2"/>
  <c r="BH208" i="2"/>
  <c r="BG208" i="2"/>
  <c r="BF208" i="2"/>
  <c r="T208" i="2"/>
  <c r="R208" i="2"/>
  <c r="P208" i="2"/>
  <c r="BK208" i="2"/>
  <c r="J208" i="2"/>
  <c r="BE208" i="2" s="1"/>
  <c r="BI205" i="2"/>
  <c r="BH205" i="2"/>
  <c r="BG205" i="2"/>
  <c r="BF205" i="2"/>
  <c r="T205" i="2"/>
  <c r="R205" i="2"/>
  <c r="P205" i="2"/>
  <c r="BK205" i="2"/>
  <c r="J205" i="2"/>
  <c r="BE205" i="2" s="1"/>
  <c r="BI200" i="2"/>
  <c r="BH200" i="2"/>
  <c r="BG200" i="2"/>
  <c r="BF200" i="2"/>
  <c r="T200" i="2"/>
  <c r="R200" i="2"/>
  <c r="P200" i="2"/>
  <c r="BK200" i="2"/>
  <c r="J200" i="2"/>
  <c r="BE200" i="2" s="1"/>
  <c r="BI196" i="2"/>
  <c r="BH196" i="2"/>
  <c r="BG196" i="2"/>
  <c r="BF196" i="2"/>
  <c r="T196" i="2"/>
  <c r="R196" i="2"/>
  <c r="P196" i="2"/>
  <c r="BK196" i="2"/>
  <c r="J196" i="2"/>
  <c r="BE196" i="2"/>
  <c r="BI193" i="2"/>
  <c r="BH193" i="2"/>
  <c r="BG193" i="2"/>
  <c r="BF193" i="2"/>
  <c r="T193" i="2"/>
  <c r="R193" i="2"/>
  <c r="P193" i="2"/>
  <c r="BK193" i="2"/>
  <c r="J193" i="2"/>
  <c r="BE193" i="2" s="1"/>
  <c r="BI189" i="2"/>
  <c r="BH189" i="2"/>
  <c r="BG189" i="2"/>
  <c r="BF189" i="2"/>
  <c r="T189" i="2"/>
  <c r="R189" i="2"/>
  <c r="P189" i="2"/>
  <c r="BK189" i="2"/>
  <c r="J189" i="2"/>
  <c r="BE189" i="2" s="1"/>
  <c r="BI186" i="2"/>
  <c r="BH186" i="2"/>
  <c r="BG186" i="2"/>
  <c r="BF186" i="2"/>
  <c r="T186" i="2"/>
  <c r="R186" i="2"/>
  <c r="P186" i="2"/>
  <c r="BK186" i="2"/>
  <c r="J186" i="2"/>
  <c r="BE186" i="2" s="1"/>
  <c r="BI182" i="2"/>
  <c r="BH182" i="2"/>
  <c r="BG182" i="2"/>
  <c r="BF182" i="2"/>
  <c r="T182" i="2"/>
  <c r="R182" i="2"/>
  <c r="P182" i="2"/>
  <c r="BK182" i="2"/>
  <c r="J182" i="2"/>
  <c r="BE182" i="2"/>
  <c r="BI179" i="2"/>
  <c r="BH179" i="2"/>
  <c r="BG179" i="2"/>
  <c r="BF179" i="2"/>
  <c r="T179" i="2"/>
  <c r="R179" i="2"/>
  <c r="P179" i="2"/>
  <c r="BK179" i="2"/>
  <c r="J179" i="2"/>
  <c r="BE179" i="2" s="1"/>
  <c r="BI176" i="2"/>
  <c r="BH176" i="2"/>
  <c r="BG176" i="2"/>
  <c r="BF176" i="2"/>
  <c r="T176" i="2"/>
  <c r="R176" i="2"/>
  <c r="P176" i="2"/>
  <c r="BK176" i="2"/>
  <c r="J176" i="2"/>
  <c r="BE176" i="2"/>
  <c r="BI173" i="2"/>
  <c r="BH173" i="2"/>
  <c r="BG173" i="2"/>
  <c r="BF173" i="2"/>
  <c r="T173" i="2"/>
  <c r="R173" i="2"/>
  <c r="R172" i="2" s="1"/>
  <c r="P173" i="2"/>
  <c r="BK173" i="2"/>
  <c r="J173" i="2"/>
  <c r="BE173" i="2" s="1"/>
  <c r="BI169" i="2"/>
  <c r="BH169" i="2"/>
  <c r="BG169" i="2"/>
  <c r="BF169" i="2"/>
  <c r="T169" i="2"/>
  <c r="T168" i="2" s="1"/>
  <c r="R169" i="2"/>
  <c r="R168" i="2" s="1"/>
  <c r="P169" i="2"/>
  <c r="P168" i="2" s="1"/>
  <c r="BK169" i="2"/>
  <c r="BK168" i="2" s="1"/>
  <c r="J168" i="2" s="1"/>
  <c r="J101" i="2" s="1"/>
  <c r="J169" i="2"/>
  <c r="BE169" i="2" s="1"/>
  <c r="BI165" i="2"/>
  <c r="BH165" i="2"/>
  <c r="BG165" i="2"/>
  <c r="BF165" i="2"/>
  <c r="T165" i="2"/>
  <c r="R165" i="2"/>
  <c r="P165" i="2"/>
  <c r="BK165" i="2"/>
  <c r="J165" i="2"/>
  <c r="BE165" i="2" s="1"/>
  <c r="BI161" i="2"/>
  <c r="BH161" i="2"/>
  <c r="BG161" i="2"/>
  <c r="BF161" i="2"/>
  <c r="T161" i="2"/>
  <c r="R161" i="2"/>
  <c r="P161" i="2"/>
  <c r="BK161" i="2"/>
  <c r="J161" i="2"/>
  <c r="BE161" i="2" s="1"/>
  <c r="BI158" i="2"/>
  <c r="BH158" i="2"/>
  <c r="BG158" i="2"/>
  <c r="BF158" i="2"/>
  <c r="T158" i="2"/>
  <c r="R158" i="2"/>
  <c r="P158" i="2"/>
  <c r="BK158" i="2"/>
  <c r="J158" i="2"/>
  <c r="BE158" i="2" s="1"/>
  <c r="BI155" i="2"/>
  <c r="BH155" i="2"/>
  <c r="BG155" i="2"/>
  <c r="BF155" i="2"/>
  <c r="T155" i="2"/>
  <c r="R155" i="2"/>
  <c r="P155" i="2"/>
  <c r="BK155" i="2"/>
  <c r="J155" i="2"/>
  <c r="BE155" i="2" s="1"/>
  <c r="BI150" i="2"/>
  <c r="BH150" i="2"/>
  <c r="BG150" i="2"/>
  <c r="BF150" i="2"/>
  <c r="T150" i="2"/>
  <c r="R150" i="2"/>
  <c r="P150" i="2"/>
  <c r="BK150" i="2"/>
  <c r="J150" i="2"/>
  <c r="BE150" i="2" s="1"/>
  <c r="BI147" i="2"/>
  <c r="BH147" i="2"/>
  <c r="BG147" i="2"/>
  <c r="BF147" i="2"/>
  <c r="T147" i="2"/>
  <c r="R147" i="2"/>
  <c r="P147" i="2"/>
  <c r="BK147" i="2"/>
  <c r="J147" i="2"/>
  <c r="BE147" i="2" s="1"/>
  <c r="BI144" i="2"/>
  <c r="BH144" i="2"/>
  <c r="BG144" i="2"/>
  <c r="BF144" i="2"/>
  <c r="T144" i="2"/>
  <c r="R144" i="2"/>
  <c r="P144" i="2"/>
  <c r="BK144" i="2"/>
  <c r="J144" i="2"/>
  <c r="BE144" i="2" s="1"/>
  <c r="BI141" i="2"/>
  <c r="BH141" i="2"/>
  <c r="BG141" i="2"/>
  <c r="BF141" i="2"/>
  <c r="T141" i="2"/>
  <c r="R141" i="2"/>
  <c r="P141" i="2"/>
  <c r="BK141" i="2"/>
  <c r="J141" i="2"/>
  <c r="BE141" i="2" s="1"/>
  <c r="BI138" i="2"/>
  <c r="BH138" i="2"/>
  <c r="BG138" i="2"/>
  <c r="BF138" i="2"/>
  <c r="T138" i="2"/>
  <c r="R138" i="2"/>
  <c r="P138" i="2"/>
  <c r="BK138" i="2"/>
  <c r="J138" i="2"/>
  <c r="BE138" i="2" s="1"/>
  <c r="BI131" i="2"/>
  <c r="BH131" i="2"/>
  <c r="BG131" i="2"/>
  <c r="BF131" i="2"/>
  <c r="T131" i="2"/>
  <c r="R131" i="2"/>
  <c r="P131" i="2"/>
  <c r="BK131" i="2"/>
  <c r="J131" i="2"/>
  <c r="BE131" i="2" s="1"/>
  <c r="J124" i="2"/>
  <c r="F122" i="2"/>
  <c r="E120" i="2"/>
  <c r="J93" i="2"/>
  <c r="F91" i="2"/>
  <c r="E89" i="2"/>
  <c r="J26" i="2"/>
  <c r="E26" i="2"/>
  <c r="J94" i="2" s="1"/>
  <c r="J25" i="2"/>
  <c r="J20" i="2"/>
  <c r="E20" i="2"/>
  <c r="F94" i="2" s="1"/>
  <c r="J19" i="2"/>
  <c r="J17" i="2"/>
  <c r="E17" i="2"/>
  <c r="F124" i="2" s="1"/>
  <c r="F93" i="2"/>
  <c r="J16" i="2"/>
  <c r="J14" i="2"/>
  <c r="J122" i="2" s="1"/>
  <c r="E7" i="2"/>
  <c r="E85" i="2" s="1"/>
  <c r="AS104" i="1"/>
  <c r="AS94" i="1" s="1"/>
  <c r="AS95" i="1"/>
  <c r="L90" i="1"/>
  <c r="AM90" i="1"/>
  <c r="AM89" i="1"/>
  <c r="L89" i="1"/>
  <c r="AM87" i="1"/>
  <c r="L87" i="1"/>
  <c r="L85" i="1"/>
  <c r="L84" i="1"/>
  <c r="BK188" i="16" l="1"/>
  <c r="J188" i="16" s="1"/>
  <c r="J102" i="16" s="1"/>
  <c r="BK307" i="13"/>
  <c r="J307" i="13" s="1"/>
  <c r="J106" i="13" s="1"/>
  <c r="J36" i="9"/>
  <c r="AW103" i="1" s="1"/>
  <c r="J91" i="9"/>
  <c r="F36" i="19"/>
  <c r="BA114" i="1" s="1"/>
  <c r="BK405" i="15"/>
  <c r="J405" i="15" s="1"/>
  <c r="J108" i="15" s="1"/>
  <c r="BK283" i="15"/>
  <c r="J283" i="15" s="1"/>
  <c r="J105" i="15" s="1"/>
  <c r="BK317" i="13"/>
  <c r="J317" i="13" s="1"/>
  <c r="J107" i="13" s="1"/>
  <c r="BK301" i="12"/>
  <c r="J301" i="12" s="1"/>
  <c r="J105" i="12" s="1"/>
  <c r="F38" i="12"/>
  <c r="BC107" i="1" s="1"/>
  <c r="BK295" i="7"/>
  <c r="J295" i="7" s="1"/>
  <c r="J105" i="7" s="1"/>
  <c r="F39" i="6"/>
  <c r="BD100" i="1" s="1"/>
  <c r="BK275" i="5"/>
  <c r="J275" i="5" s="1"/>
  <c r="J104" i="5" s="1"/>
  <c r="BK206" i="4"/>
  <c r="J206" i="4" s="1"/>
  <c r="J104" i="4" s="1"/>
  <c r="BK158" i="4"/>
  <c r="J158" i="4" s="1"/>
  <c r="J101" i="4" s="1"/>
  <c r="BK172" i="2"/>
  <c r="J172" i="2" s="1"/>
  <c r="J102" i="2" s="1"/>
  <c r="P225" i="3"/>
  <c r="R132" i="5"/>
  <c r="P247" i="5"/>
  <c r="T175" i="6"/>
  <c r="P340" i="11"/>
  <c r="P132" i="13"/>
  <c r="P267" i="13"/>
  <c r="P305" i="15"/>
  <c r="R187" i="4"/>
  <c r="T132" i="5"/>
  <c r="P132" i="5"/>
  <c r="T275" i="5"/>
  <c r="T247" i="5" s="1"/>
  <c r="T130" i="6"/>
  <c r="R301" i="12"/>
  <c r="T241" i="14"/>
  <c r="T129" i="14" s="1"/>
  <c r="T128" i="14" s="1"/>
  <c r="P283" i="15"/>
  <c r="P130" i="2"/>
  <c r="J36" i="4"/>
  <c r="AW98" i="1" s="1"/>
  <c r="E118" i="5"/>
  <c r="F37" i="5"/>
  <c r="BB99" i="1" s="1"/>
  <c r="P282" i="5"/>
  <c r="E116" i="6"/>
  <c r="F36" i="6"/>
  <c r="BA100" i="1" s="1"/>
  <c r="P366" i="15"/>
  <c r="P243" i="16"/>
  <c r="T172" i="2"/>
  <c r="BK266" i="2"/>
  <c r="J266" i="2" s="1"/>
  <c r="J105" i="2" s="1"/>
  <c r="T133" i="7"/>
  <c r="T248" i="13"/>
  <c r="T130" i="2"/>
  <c r="BK246" i="2"/>
  <c r="P266" i="2"/>
  <c r="F38" i="4"/>
  <c r="BC98" i="1" s="1"/>
  <c r="P175" i="6"/>
  <c r="P219" i="6"/>
  <c r="P359" i="10"/>
  <c r="P131" i="11"/>
  <c r="P130" i="14"/>
  <c r="R405" i="15"/>
  <c r="R266" i="2"/>
  <c r="T131" i="3"/>
  <c r="BK166" i="3"/>
  <c r="J166" i="3" s="1"/>
  <c r="J101" i="3" s="1"/>
  <c r="F39" i="4"/>
  <c r="BD98" i="1" s="1"/>
  <c r="P206" i="4"/>
  <c r="F39" i="5"/>
  <c r="BD99" i="1" s="1"/>
  <c r="F39" i="17"/>
  <c r="BD112" i="1" s="1"/>
  <c r="F94" i="9"/>
  <c r="F120" i="9"/>
  <c r="F37" i="2"/>
  <c r="BB96" i="1" s="1"/>
  <c r="R246" i="2"/>
  <c r="T266" i="2"/>
  <c r="P166" i="3"/>
  <c r="BK129" i="4"/>
  <c r="P130" i="6"/>
  <c r="P129" i="6" s="1"/>
  <c r="P128" i="6" s="1"/>
  <c r="AU100" i="1" s="1"/>
  <c r="T299" i="10"/>
  <c r="F39" i="13"/>
  <c r="BD108" i="1" s="1"/>
  <c r="T132" i="13"/>
  <c r="P224" i="17"/>
  <c r="R129" i="18"/>
  <c r="P176" i="18"/>
  <c r="P128" i="18" s="1"/>
  <c r="P127" i="18" s="1"/>
  <c r="AU113" i="1" s="1"/>
  <c r="P295" i="7"/>
  <c r="P256" i="7" s="1"/>
  <c r="F39" i="8"/>
  <c r="BD102" i="1" s="1"/>
  <c r="F37" i="8"/>
  <c r="BB102" i="1" s="1"/>
  <c r="T203" i="8"/>
  <c r="F37" i="10"/>
  <c r="BB105" i="1" s="1"/>
  <c r="P262" i="10"/>
  <c r="BK339" i="10"/>
  <c r="J339" i="10" s="1"/>
  <c r="J105" i="10" s="1"/>
  <c r="T339" i="10"/>
  <c r="BK321" i="11"/>
  <c r="J321" i="11" s="1"/>
  <c r="J105" i="11" s="1"/>
  <c r="T301" i="12"/>
  <c r="R215" i="13"/>
  <c r="R131" i="13" s="1"/>
  <c r="R130" i="13" s="1"/>
  <c r="P317" i="13"/>
  <c r="R202" i="14"/>
  <c r="BK202" i="14"/>
  <c r="J202" i="14" s="1"/>
  <c r="J101" i="14" s="1"/>
  <c r="T133" i="15"/>
  <c r="R233" i="15"/>
  <c r="T188" i="16"/>
  <c r="R197" i="17"/>
  <c r="R224" i="17"/>
  <c r="F39" i="7"/>
  <c r="BD101" i="1" s="1"/>
  <c r="T202" i="7"/>
  <c r="R256" i="7"/>
  <c r="R132" i="7" s="1"/>
  <c r="R131" i="7" s="1"/>
  <c r="P160" i="8"/>
  <c r="R203" i="8"/>
  <c r="R131" i="11"/>
  <c r="R321" i="11"/>
  <c r="R279" i="11" s="1"/>
  <c r="T215" i="13"/>
  <c r="P215" i="13"/>
  <c r="E119" i="15"/>
  <c r="T233" i="15"/>
  <c r="P233" i="15"/>
  <c r="P130" i="16"/>
  <c r="T197" i="17"/>
  <c r="P169" i="18"/>
  <c r="P263" i="6"/>
  <c r="T295" i="7"/>
  <c r="T256" i="7" s="1"/>
  <c r="T132" i="7" s="1"/>
  <c r="T131" i="7" s="1"/>
  <c r="R321" i="7"/>
  <c r="BK217" i="8"/>
  <c r="J217" i="8" s="1"/>
  <c r="J104" i="8" s="1"/>
  <c r="T224" i="8"/>
  <c r="R262" i="10"/>
  <c r="BK262" i="10"/>
  <c r="J262" i="10" s="1"/>
  <c r="J103" i="10" s="1"/>
  <c r="T359" i="10"/>
  <c r="F39" i="12"/>
  <c r="BD107" i="1" s="1"/>
  <c r="F38" i="15"/>
  <c r="BC110" i="1" s="1"/>
  <c r="F37" i="15"/>
  <c r="BB110" i="1" s="1"/>
  <c r="R133" i="15"/>
  <c r="E116" i="16"/>
  <c r="J36" i="16"/>
  <c r="AW111" i="1" s="1"/>
  <c r="T129" i="17"/>
  <c r="T128" i="17" s="1"/>
  <c r="T130" i="8"/>
  <c r="P203" i="8"/>
  <c r="T128" i="9"/>
  <c r="R131" i="10"/>
  <c r="F39" i="10"/>
  <c r="BD105" i="1" s="1"/>
  <c r="T217" i="10"/>
  <c r="T321" i="11"/>
  <c r="T279" i="11" s="1"/>
  <c r="T130" i="11" s="1"/>
  <c r="T129" i="11" s="1"/>
  <c r="P321" i="11"/>
  <c r="P279" i="11" s="1"/>
  <c r="P130" i="11" s="1"/>
  <c r="P129" i="11" s="1"/>
  <c r="AU106" i="1" s="1"/>
  <c r="R130" i="12"/>
  <c r="R129" i="12" s="1"/>
  <c r="R128" i="12" s="1"/>
  <c r="R248" i="13"/>
  <c r="R241" i="14"/>
  <c r="T405" i="15"/>
  <c r="P229" i="16"/>
  <c r="T251" i="17"/>
  <c r="P251" i="17"/>
  <c r="R169" i="18"/>
  <c r="R128" i="18" s="1"/>
  <c r="R127" i="18" s="1"/>
  <c r="P191" i="18"/>
  <c r="E116" i="8"/>
  <c r="F36" i="8"/>
  <c r="BA102" i="1" s="1"/>
  <c r="T160" i="8"/>
  <c r="P339" i="10"/>
  <c r="P299" i="10" s="1"/>
  <c r="F39" i="11"/>
  <c r="BD106" i="1" s="1"/>
  <c r="T237" i="12"/>
  <c r="T279" i="12"/>
  <c r="P301" i="12"/>
  <c r="F37" i="13"/>
  <c r="BB108" i="1" s="1"/>
  <c r="T307" i="13"/>
  <c r="T267" i="13" s="1"/>
  <c r="P202" i="14"/>
  <c r="R233" i="14"/>
  <c r="T130" i="16"/>
  <c r="R188" i="16"/>
  <c r="T243" i="16"/>
  <c r="E116" i="17"/>
  <c r="E115" i="18"/>
  <c r="P129" i="18"/>
  <c r="T184" i="18"/>
  <c r="T176" i="18" s="1"/>
  <c r="R191" i="18"/>
  <c r="F120" i="19"/>
  <c r="F38" i="19"/>
  <c r="BC114" i="1" s="1"/>
  <c r="BK256" i="6"/>
  <c r="J256" i="6" s="1"/>
  <c r="J104" i="6" s="1"/>
  <c r="T263" i="6"/>
  <c r="P133" i="7"/>
  <c r="BK321" i="7"/>
  <c r="J321" i="7" s="1"/>
  <c r="J106" i="7" s="1"/>
  <c r="P124" i="9"/>
  <c r="P123" i="9" s="1"/>
  <c r="AU103" i="1" s="1"/>
  <c r="T237" i="11"/>
  <c r="P237" i="11"/>
  <c r="E116" i="12"/>
  <c r="P279" i="12"/>
  <c r="BK215" i="13"/>
  <c r="J215" i="13" s="1"/>
  <c r="J102" i="13" s="1"/>
  <c r="R267" i="13"/>
  <c r="R317" i="13"/>
  <c r="F39" i="14"/>
  <c r="BD109" i="1" s="1"/>
  <c r="P133" i="15"/>
  <c r="BK233" i="15"/>
  <c r="J233" i="15" s="1"/>
  <c r="J103" i="15" s="1"/>
  <c r="BK366" i="15"/>
  <c r="F39" i="16"/>
  <c r="BD111" i="1" s="1"/>
  <c r="T229" i="16"/>
  <c r="T199" i="16" s="1"/>
  <c r="R229" i="16"/>
  <c r="R199" i="16" s="1"/>
  <c r="BK197" i="17"/>
  <c r="J197" i="17" s="1"/>
  <c r="J101" i="17" s="1"/>
  <c r="P197" i="17"/>
  <c r="T237" i="17"/>
  <c r="T224" i="17" s="1"/>
  <c r="T129" i="18"/>
  <c r="T128" i="18" s="1"/>
  <c r="T127" i="18" s="1"/>
  <c r="T191" i="18"/>
  <c r="R219" i="6"/>
  <c r="R133" i="7"/>
  <c r="P202" i="7"/>
  <c r="R249" i="7"/>
  <c r="P224" i="8"/>
  <c r="P129" i="8" s="1"/>
  <c r="P128" i="8" s="1"/>
  <c r="AU102" i="1" s="1"/>
  <c r="E117" i="11"/>
  <c r="T192" i="12"/>
  <c r="P192" i="12"/>
  <c r="R130" i="14"/>
  <c r="T202" i="14"/>
  <c r="R130" i="17"/>
  <c r="R176" i="18"/>
  <c r="F123" i="4"/>
  <c r="F94" i="4"/>
  <c r="F128" i="15"/>
  <c r="J94" i="15"/>
  <c r="J124" i="5"/>
  <c r="F127" i="5"/>
  <c r="J94" i="5"/>
  <c r="J91" i="7"/>
  <c r="F126" i="11"/>
  <c r="F125" i="12"/>
  <c r="J94" i="12"/>
  <c r="F126" i="5"/>
  <c r="E111" i="19"/>
  <c r="J91" i="3"/>
  <c r="F93" i="9"/>
  <c r="J91" i="13"/>
  <c r="F125" i="14"/>
  <c r="J94" i="14"/>
  <c r="F125" i="17"/>
  <c r="J94" i="17"/>
  <c r="J125" i="2"/>
  <c r="R130" i="2"/>
  <c r="P172" i="2"/>
  <c r="F93" i="3"/>
  <c r="R131" i="3"/>
  <c r="F38" i="3"/>
  <c r="BC97" i="1" s="1"/>
  <c r="R203" i="3"/>
  <c r="R232" i="3"/>
  <c r="E115" i="4"/>
  <c r="T158" i="4"/>
  <c r="T187" i="4"/>
  <c r="P199" i="16"/>
  <c r="P129" i="17"/>
  <c r="P128" i="17" s="1"/>
  <c r="AU112" i="1" s="1"/>
  <c r="T246" i="2"/>
  <c r="T204" i="2" s="1"/>
  <c r="T129" i="2" s="1"/>
  <c r="T128" i="2" s="1"/>
  <c r="P246" i="2"/>
  <c r="J126" i="3"/>
  <c r="P131" i="3"/>
  <c r="F37" i="3"/>
  <c r="BB97" i="1" s="1"/>
  <c r="T166" i="3"/>
  <c r="R305" i="15"/>
  <c r="R132" i="15" s="1"/>
  <c r="R131" i="15" s="1"/>
  <c r="F35" i="19"/>
  <c r="AZ114" i="1" s="1"/>
  <c r="J35" i="19"/>
  <c r="AV114" i="1" s="1"/>
  <c r="J91" i="2"/>
  <c r="BK130" i="2"/>
  <c r="J130" i="2" s="1"/>
  <c r="J100" i="2" s="1"/>
  <c r="F36" i="2"/>
  <c r="BA96" i="1" s="1"/>
  <c r="BK131" i="3"/>
  <c r="J131" i="3" s="1"/>
  <c r="J100" i="3" s="1"/>
  <c r="F36" i="3"/>
  <c r="BA97" i="1" s="1"/>
  <c r="P203" i="3"/>
  <c r="BK225" i="3"/>
  <c r="J225" i="3" s="1"/>
  <c r="J103" i="3" s="1"/>
  <c r="T225" i="3"/>
  <c r="T203" i="3" s="1"/>
  <c r="T130" i="3" s="1"/>
  <c r="T129" i="3" s="1"/>
  <c r="BK232" i="3"/>
  <c r="J232" i="3" s="1"/>
  <c r="J104" i="3" s="1"/>
  <c r="T232" i="3"/>
  <c r="P232" i="3"/>
  <c r="J121" i="4"/>
  <c r="J94" i="4"/>
  <c r="T124" i="9"/>
  <c r="T123" i="9" s="1"/>
  <c r="R204" i="2"/>
  <c r="P237" i="12"/>
  <c r="R282" i="5"/>
  <c r="F125" i="6"/>
  <c r="J94" i="6"/>
  <c r="R128" i="9"/>
  <c r="R124" i="9" s="1"/>
  <c r="R123" i="9" s="1"/>
  <c r="P129" i="12"/>
  <c r="P128" i="12" s="1"/>
  <c r="AU107" i="1" s="1"/>
  <c r="T129" i="12"/>
  <c r="T128" i="12" s="1"/>
  <c r="P129" i="14"/>
  <c r="P128" i="14" s="1"/>
  <c r="AU109" i="1" s="1"/>
  <c r="P129" i="4"/>
  <c r="P158" i="4"/>
  <c r="P128" i="4" s="1"/>
  <c r="P127" i="4" s="1"/>
  <c r="AU98" i="1" s="1"/>
  <c r="P187" i="4"/>
  <c r="R206" i="4"/>
  <c r="R247" i="5"/>
  <c r="F38" i="6"/>
  <c r="BC100" i="1" s="1"/>
  <c r="F93" i="7"/>
  <c r="F128" i="7"/>
  <c r="F37" i="7"/>
  <c r="BB101" i="1" s="1"/>
  <c r="BK202" i="7"/>
  <c r="J202" i="7" s="1"/>
  <c r="J102" i="7" s="1"/>
  <c r="F125" i="8"/>
  <c r="J94" i="8"/>
  <c r="F38" i="8"/>
  <c r="BC102" i="1" s="1"/>
  <c r="E111" i="9"/>
  <c r="F39" i="9"/>
  <c r="BD103" i="1" s="1"/>
  <c r="E117" i="10"/>
  <c r="F36" i="10"/>
  <c r="BA105" i="1" s="1"/>
  <c r="R299" i="10"/>
  <c r="R359" i="10"/>
  <c r="F37" i="12"/>
  <c r="BB107" i="1" s="1"/>
  <c r="F93" i="13"/>
  <c r="F127" i="13"/>
  <c r="J36" i="13"/>
  <c r="AW108" i="1" s="1"/>
  <c r="BK248" i="13"/>
  <c r="J248" i="13" s="1"/>
  <c r="J104" i="13" s="1"/>
  <c r="F37" i="14"/>
  <c r="BB109" i="1" s="1"/>
  <c r="BK258" i="14"/>
  <c r="BK241" i="14" s="1"/>
  <c r="J241" i="14" s="1"/>
  <c r="J103" i="14" s="1"/>
  <c r="F125" i="16"/>
  <c r="J94" i="16"/>
  <c r="BK224" i="17"/>
  <c r="J224" i="17" s="1"/>
  <c r="J103" i="17" s="1"/>
  <c r="F124" i="18"/>
  <c r="J94" i="18"/>
  <c r="F39" i="18"/>
  <c r="BD113" i="1" s="1"/>
  <c r="BK191" i="18"/>
  <c r="J191" i="18" s="1"/>
  <c r="J104" i="18" s="1"/>
  <c r="F93" i="19"/>
  <c r="T129" i="4"/>
  <c r="T128" i="4" s="1"/>
  <c r="T127" i="4" s="1"/>
  <c r="R158" i="4"/>
  <c r="BK130" i="6"/>
  <c r="F37" i="6"/>
  <c r="BB100" i="1" s="1"/>
  <c r="R175" i="6"/>
  <c r="E119" i="7"/>
  <c r="J36" i="7"/>
  <c r="AW101" i="1" s="1"/>
  <c r="BK256" i="7"/>
  <c r="J256" i="7" s="1"/>
  <c r="J104" i="7" s="1"/>
  <c r="R224" i="8"/>
  <c r="F38" i="9"/>
  <c r="BC103" i="1" s="1"/>
  <c r="F126" i="10"/>
  <c r="J94" i="10"/>
  <c r="R217" i="10"/>
  <c r="F36" i="11"/>
  <c r="BA106" i="1" s="1"/>
  <c r="J36" i="12"/>
  <c r="AW107" i="1" s="1"/>
  <c r="BK192" i="12"/>
  <c r="J192" i="12" s="1"/>
  <c r="J101" i="12" s="1"/>
  <c r="E118" i="13"/>
  <c r="F36" i="14"/>
  <c r="BA109" i="1" s="1"/>
  <c r="R271" i="14"/>
  <c r="R129" i="14" s="1"/>
  <c r="R128" i="14" s="1"/>
  <c r="BK133" i="15"/>
  <c r="J133" i="15" s="1"/>
  <c r="J100" i="15" s="1"/>
  <c r="F38" i="16"/>
  <c r="BC111" i="1" s="1"/>
  <c r="BK229" i="16"/>
  <c r="J229" i="16" s="1"/>
  <c r="J104" i="16" s="1"/>
  <c r="R243" i="16"/>
  <c r="R129" i="16" s="1"/>
  <c r="R128" i="16" s="1"/>
  <c r="F37" i="17"/>
  <c r="BB112" i="1" s="1"/>
  <c r="F37" i="19"/>
  <c r="BB114" i="1" s="1"/>
  <c r="R209" i="5"/>
  <c r="R263" i="6"/>
  <c r="R129" i="6" s="1"/>
  <c r="R128" i="6" s="1"/>
  <c r="BK130" i="8"/>
  <c r="R160" i="8"/>
  <c r="R129" i="8" s="1"/>
  <c r="R128" i="8" s="1"/>
  <c r="F37" i="9"/>
  <c r="BB103" i="1" s="1"/>
  <c r="P130" i="10"/>
  <c r="P129" i="10" s="1"/>
  <c r="AU105" i="1" s="1"/>
  <c r="T130" i="10"/>
  <c r="T129" i="10" s="1"/>
  <c r="F37" i="11"/>
  <c r="BB106" i="1" s="1"/>
  <c r="BK279" i="11"/>
  <c r="J279" i="11" s="1"/>
  <c r="J104" i="11" s="1"/>
  <c r="R340" i="11"/>
  <c r="BK279" i="12"/>
  <c r="BK237" i="12" s="1"/>
  <c r="J237" i="12" s="1"/>
  <c r="J103" i="12" s="1"/>
  <c r="P131" i="13"/>
  <c r="P130" i="13" s="1"/>
  <c r="AU108" i="1" s="1"/>
  <c r="T131" i="13"/>
  <c r="T130" i="13" s="1"/>
  <c r="F36" i="15"/>
  <c r="BA110" i="1" s="1"/>
  <c r="F39" i="15"/>
  <c r="BD110" i="1" s="1"/>
  <c r="BK130" i="16"/>
  <c r="J130" i="16" s="1"/>
  <c r="J100" i="16" s="1"/>
  <c r="F37" i="16"/>
  <c r="BB111" i="1" s="1"/>
  <c r="F36" i="17"/>
  <c r="BA112" i="1" s="1"/>
  <c r="F37" i="18"/>
  <c r="BB113" i="1" s="1"/>
  <c r="J36" i="19"/>
  <c r="AW114" i="1" s="1"/>
  <c r="BK125" i="19"/>
  <c r="J125" i="19" s="1"/>
  <c r="J100" i="19" s="1"/>
  <c r="F39" i="19"/>
  <c r="BD114" i="1" s="1"/>
  <c r="BK176" i="18"/>
  <c r="J176" i="18" s="1"/>
  <c r="J102" i="18" s="1"/>
  <c r="J36" i="18"/>
  <c r="AW113" i="1" s="1"/>
  <c r="F38" i="18"/>
  <c r="BC113" i="1" s="1"/>
  <c r="BK129" i="18"/>
  <c r="J129" i="18" s="1"/>
  <c r="J100" i="18" s="1"/>
  <c r="F38" i="17"/>
  <c r="BC112" i="1" s="1"/>
  <c r="BK251" i="17"/>
  <c r="J251" i="17" s="1"/>
  <c r="J105" i="17" s="1"/>
  <c r="BK130" i="17"/>
  <c r="J130" i="17" s="1"/>
  <c r="J100" i="17" s="1"/>
  <c r="BK199" i="16"/>
  <c r="J199" i="16" s="1"/>
  <c r="J103" i="16" s="1"/>
  <c r="BK243" i="16"/>
  <c r="J243" i="16" s="1"/>
  <c r="J105" i="16" s="1"/>
  <c r="BK271" i="14"/>
  <c r="J271" i="14" s="1"/>
  <c r="J105" i="14" s="1"/>
  <c r="F38" i="14"/>
  <c r="BC109" i="1" s="1"/>
  <c r="BK233" i="14"/>
  <c r="J233" i="14" s="1"/>
  <c r="J102" i="14" s="1"/>
  <c r="BK130" i="14"/>
  <c r="J130" i="14" s="1"/>
  <c r="J100" i="14" s="1"/>
  <c r="BK132" i="13"/>
  <c r="J132" i="13" s="1"/>
  <c r="J100" i="13" s="1"/>
  <c r="F38" i="13"/>
  <c r="BC108" i="1" s="1"/>
  <c r="BK267" i="13"/>
  <c r="J267" i="13" s="1"/>
  <c r="J105" i="13" s="1"/>
  <c r="BK130" i="12"/>
  <c r="J130" i="12" s="1"/>
  <c r="J100" i="12" s="1"/>
  <c r="F38" i="11"/>
  <c r="BC106" i="1" s="1"/>
  <c r="BK340" i="11"/>
  <c r="J340" i="11" s="1"/>
  <c r="J106" i="11" s="1"/>
  <c r="BK131" i="11"/>
  <c r="BK237" i="11"/>
  <c r="J237" i="11" s="1"/>
  <c r="J102" i="11" s="1"/>
  <c r="BK217" i="10"/>
  <c r="J217" i="10" s="1"/>
  <c r="J102" i="10" s="1"/>
  <c r="BK299" i="10"/>
  <c r="J299" i="10" s="1"/>
  <c r="J104" i="10" s="1"/>
  <c r="BK359" i="10"/>
  <c r="J359" i="10" s="1"/>
  <c r="J106" i="10" s="1"/>
  <c r="BK131" i="10"/>
  <c r="J131" i="10" s="1"/>
  <c r="J100" i="10" s="1"/>
  <c r="F38" i="10"/>
  <c r="BC105" i="1" s="1"/>
  <c r="BK128" i="9"/>
  <c r="J128" i="9" s="1"/>
  <c r="J101" i="9" s="1"/>
  <c r="BK160" i="8"/>
  <c r="J160" i="8" s="1"/>
  <c r="J101" i="8" s="1"/>
  <c r="BK203" i="8"/>
  <c r="J203" i="8" s="1"/>
  <c r="J103" i="8" s="1"/>
  <c r="BK224" i="8"/>
  <c r="J224" i="8" s="1"/>
  <c r="J105" i="8" s="1"/>
  <c r="F38" i="7"/>
  <c r="BC101" i="1" s="1"/>
  <c r="BK133" i="7"/>
  <c r="J133" i="7" s="1"/>
  <c r="J100" i="7" s="1"/>
  <c r="BK249" i="7"/>
  <c r="J249" i="7" s="1"/>
  <c r="J103" i="7" s="1"/>
  <c r="BK219" i="6"/>
  <c r="J219" i="6" s="1"/>
  <c r="J103" i="6" s="1"/>
  <c r="BK263" i="6"/>
  <c r="J263" i="6" s="1"/>
  <c r="J105" i="6" s="1"/>
  <c r="BK175" i="6"/>
  <c r="J175" i="6" s="1"/>
  <c r="J101" i="6" s="1"/>
  <c r="BK211" i="6"/>
  <c r="J211" i="6" s="1"/>
  <c r="J102" i="6" s="1"/>
  <c r="BK247" i="5"/>
  <c r="J247" i="5" s="1"/>
  <c r="J103" i="5" s="1"/>
  <c r="BK282" i="5"/>
  <c r="J282" i="5" s="1"/>
  <c r="J105" i="5" s="1"/>
  <c r="BK209" i="5"/>
  <c r="J209" i="5" s="1"/>
  <c r="J102" i="5" s="1"/>
  <c r="F36" i="4"/>
  <c r="BA98" i="1" s="1"/>
  <c r="F37" i="4"/>
  <c r="BB98" i="1" s="1"/>
  <c r="F39" i="3"/>
  <c r="BD97" i="1" s="1"/>
  <c r="J36" i="3"/>
  <c r="AW97" i="1" s="1"/>
  <c r="F38" i="2"/>
  <c r="BC96" i="1" s="1"/>
  <c r="F39" i="2"/>
  <c r="BD96" i="1" s="1"/>
  <c r="J36" i="2"/>
  <c r="AW96" i="1" s="1"/>
  <c r="BK204" i="2"/>
  <c r="J204" i="2" s="1"/>
  <c r="J103" i="2" s="1"/>
  <c r="J246" i="2"/>
  <c r="J104" i="2" s="1"/>
  <c r="P130" i="3"/>
  <c r="P129" i="3" s="1"/>
  <c r="AU97" i="1" s="1"/>
  <c r="J35" i="5"/>
  <c r="AV99" i="1" s="1"/>
  <c r="F35" i="5"/>
  <c r="AZ99" i="1" s="1"/>
  <c r="J35" i="4"/>
  <c r="AV98" i="1" s="1"/>
  <c r="F35" i="4"/>
  <c r="AZ98" i="1" s="1"/>
  <c r="BK187" i="4"/>
  <c r="J187" i="4" s="1"/>
  <c r="J102" i="4" s="1"/>
  <c r="J202" i="4"/>
  <c r="J103" i="4" s="1"/>
  <c r="F35" i="2"/>
  <c r="AZ96" i="1" s="1"/>
  <c r="F35" i="3"/>
  <c r="AZ97" i="1" s="1"/>
  <c r="R130" i="3"/>
  <c r="R129" i="3" s="1"/>
  <c r="P204" i="2"/>
  <c r="P129" i="2" s="1"/>
  <c r="P128" i="2" s="1"/>
  <c r="AU96" i="1" s="1"/>
  <c r="R128" i="4"/>
  <c r="R127" i="4" s="1"/>
  <c r="J35" i="8"/>
  <c r="AV102" i="1" s="1"/>
  <c r="F35" i="8"/>
  <c r="AZ102" i="1" s="1"/>
  <c r="J35" i="11"/>
  <c r="AV106" i="1" s="1"/>
  <c r="F35" i="11"/>
  <c r="AZ106" i="1" s="1"/>
  <c r="F35" i="18"/>
  <c r="AZ113" i="1" s="1"/>
  <c r="J35" i="18"/>
  <c r="AV113" i="1" s="1"/>
  <c r="J36" i="5"/>
  <c r="AW99" i="1" s="1"/>
  <c r="F36" i="5"/>
  <c r="BA99" i="1" s="1"/>
  <c r="F35" i="12"/>
  <c r="AZ107" i="1" s="1"/>
  <c r="J35" i="12"/>
  <c r="AV107" i="1" s="1"/>
  <c r="F35" i="13"/>
  <c r="AZ108" i="1" s="1"/>
  <c r="J35" i="13"/>
  <c r="AV108" i="1" s="1"/>
  <c r="E116" i="2"/>
  <c r="F125" i="2"/>
  <c r="J35" i="2"/>
  <c r="AV96" i="1" s="1"/>
  <c r="E117" i="3"/>
  <c r="F126" i="3"/>
  <c r="J35" i="3"/>
  <c r="AV97" i="1" s="1"/>
  <c r="J255" i="3"/>
  <c r="J107" i="3" s="1"/>
  <c r="J129" i="4"/>
  <c r="J100" i="4" s="1"/>
  <c r="BK132" i="5"/>
  <c r="T131" i="5"/>
  <c r="T130" i="5" s="1"/>
  <c r="F38" i="5"/>
  <c r="BC99" i="1" s="1"/>
  <c r="J35" i="14"/>
  <c r="AV109" i="1" s="1"/>
  <c r="F35" i="14"/>
  <c r="AZ109" i="1" s="1"/>
  <c r="J35" i="15"/>
  <c r="AV110" i="1" s="1"/>
  <c r="F35" i="15"/>
  <c r="AZ110" i="1" s="1"/>
  <c r="BK304" i="5"/>
  <c r="J304" i="5" s="1"/>
  <c r="J107" i="5" s="1"/>
  <c r="J305" i="5"/>
  <c r="J108" i="5" s="1"/>
  <c r="J130" i="6"/>
  <c r="J100" i="6" s="1"/>
  <c r="F35" i="7"/>
  <c r="AZ101" i="1" s="1"/>
  <c r="J35" i="7"/>
  <c r="AV101" i="1" s="1"/>
  <c r="J35" i="10"/>
  <c r="AV105" i="1" s="1"/>
  <c r="F35" i="10"/>
  <c r="AZ105" i="1" s="1"/>
  <c r="F35" i="16"/>
  <c r="AZ111" i="1" s="1"/>
  <c r="J35" i="16"/>
  <c r="AV111" i="1" s="1"/>
  <c r="R131" i="5"/>
  <c r="R130" i="5" s="1"/>
  <c r="R130" i="10"/>
  <c r="R129" i="10" s="1"/>
  <c r="F35" i="9"/>
  <c r="AZ103" i="1" s="1"/>
  <c r="J35" i="9"/>
  <c r="AV103" i="1" s="1"/>
  <c r="AT103" i="1" s="1"/>
  <c r="J35" i="6"/>
  <c r="AV100" i="1" s="1"/>
  <c r="F35" i="6"/>
  <c r="AZ100" i="1" s="1"/>
  <c r="BK351" i="7"/>
  <c r="J351" i="7" s="1"/>
  <c r="J108" i="7" s="1"/>
  <c r="J352" i="7"/>
  <c r="J109" i="7" s="1"/>
  <c r="J125" i="9"/>
  <c r="J100" i="9" s="1"/>
  <c r="J366" i="15"/>
  <c r="J107" i="15" s="1"/>
  <c r="BK305" i="15"/>
  <c r="J305" i="15" s="1"/>
  <c r="J106" i="15" s="1"/>
  <c r="J35" i="17"/>
  <c r="AV112" i="1" s="1"/>
  <c r="F35" i="17"/>
  <c r="AZ112" i="1" s="1"/>
  <c r="P131" i="5"/>
  <c r="P130" i="5" s="1"/>
  <c r="AU99" i="1" s="1"/>
  <c r="J91" i="6"/>
  <c r="F93" i="6"/>
  <c r="J94" i="7"/>
  <c r="J91" i="8"/>
  <c r="F93" i="8"/>
  <c r="J94" i="9"/>
  <c r="J91" i="10"/>
  <c r="F93" i="10"/>
  <c r="J91" i="11"/>
  <c r="F93" i="11"/>
  <c r="J94" i="13"/>
  <c r="J91" i="14"/>
  <c r="F93" i="14"/>
  <c r="J91" i="15"/>
  <c r="F93" i="15"/>
  <c r="J91" i="17"/>
  <c r="F93" i="17"/>
  <c r="J36" i="6"/>
  <c r="AW100" i="1" s="1"/>
  <c r="F36" i="7"/>
  <c r="BA101" i="1" s="1"/>
  <c r="J36" i="8"/>
  <c r="AW102" i="1" s="1"/>
  <c r="F36" i="9"/>
  <c r="BA103" i="1" s="1"/>
  <c r="J36" i="10"/>
  <c r="AW105" i="1" s="1"/>
  <c r="J36" i="11"/>
  <c r="AW106" i="1" s="1"/>
  <c r="J122" i="12"/>
  <c r="F124" i="12"/>
  <c r="F36" i="12"/>
  <c r="BA107" i="1" s="1"/>
  <c r="F36" i="13"/>
  <c r="BA108" i="1" s="1"/>
  <c r="J36" i="14"/>
  <c r="AW109" i="1" s="1"/>
  <c r="J36" i="15"/>
  <c r="AW110" i="1" s="1"/>
  <c r="J122" i="16"/>
  <c r="F124" i="16"/>
  <c r="F36" i="16"/>
  <c r="BA111" i="1" s="1"/>
  <c r="J36" i="17"/>
  <c r="AW112" i="1" s="1"/>
  <c r="J121" i="18"/>
  <c r="F123" i="18"/>
  <c r="F36" i="18"/>
  <c r="BA113" i="1" s="1"/>
  <c r="J120" i="19"/>
  <c r="BK124" i="19" l="1"/>
  <c r="J258" i="14"/>
  <c r="J104" i="14" s="1"/>
  <c r="AT98" i="1"/>
  <c r="BK129" i="17"/>
  <c r="BK128" i="17" s="1"/>
  <c r="J128" i="17" s="1"/>
  <c r="AT111" i="1"/>
  <c r="BK129" i="16"/>
  <c r="BK128" i="16" s="1"/>
  <c r="J128" i="16" s="1"/>
  <c r="AT113" i="1"/>
  <c r="AT108" i="1"/>
  <c r="J279" i="12"/>
  <c r="J104" i="12" s="1"/>
  <c r="AT107" i="1"/>
  <c r="BK130" i="11"/>
  <c r="J130" i="11" s="1"/>
  <c r="J99" i="11" s="1"/>
  <c r="BB104" i="1"/>
  <c r="AX104" i="1" s="1"/>
  <c r="BK129" i="8"/>
  <c r="BK128" i="8" s="1"/>
  <c r="J128" i="8" s="1"/>
  <c r="J130" i="8"/>
  <c r="J100" i="8" s="1"/>
  <c r="AT101" i="1"/>
  <c r="BK203" i="3"/>
  <c r="J203" i="3" s="1"/>
  <c r="J102" i="3" s="1"/>
  <c r="AT97" i="1"/>
  <c r="BB95" i="1"/>
  <c r="BK130" i="3"/>
  <c r="BK129" i="3" s="1"/>
  <c r="J129" i="3" s="1"/>
  <c r="BK129" i="14"/>
  <c r="J129" i="14" s="1"/>
  <c r="J99" i="14" s="1"/>
  <c r="P129" i="16"/>
  <c r="P128" i="16" s="1"/>
  <c r="AU111" i="1" s="1"/>
  <c r="BK128" i="18"/>
  <c r="BK127" i="18" s="1"/>
  <c r="J127" i="18" s="1"/>
  <c r="J131" i="11"/>
  <c r="J100" i="11" s="1"/>
  <c r="R129" i="17"/>
  <c r="R128" i="17" s="1"/>
  <c r="P132" i="7"/>
  <c r="P131" i="7" s="1"/>
  <c r="AU101" i="1" s="1"/>
  <c r="AU95" i="1" s="1"/>
  <c r="R130" i="11"/>
  <c r="R129" i="11" s="1"/>
  <c r="T129" i="8"/>
  <c r="T128" i="8" s="1"/>
  <c r="T129" i="6"/>
  <c r="T128" i="6" s="1"/>
  <c r="T129" i="16"/>
  <c r="T128" i="16" s="1"/>
  <c r="BK129" i="12"/>
  <c r="J129" i="12" s="1"/>
  <c r="J99" i="12" s="1"/>
  <c r="P132" i="15"/>
  <c r="P131" i="15" s="1"/>
  <c r="AU110" i="1" s="1"/>
  <c r="AU104" i="1" s="1"/>
  <c r="T132" i="15"/>
  <c r="T131" i="15" s="1"/>
  <c r="BD104" i="1"/>
  <c r="AT105" i="1"/>
  <c r="R129" i="2"/>
  <c r="R128" i="2" s="1"/>
  <c r="BK132" i="15"/>
  <c r="J132" i="15" s="1"/>
  <c r="J99" i="15" s="1"/>
  <c r="AT114" i="1"/>
  <c r="BK129" i="2"/>
  <c r="BK128" i="2" s="1"/>
  <c r="J128" i="2" s="1"/>
  <c r="BC104" i="1"/>
  <c r="AY104" i="1" s="1"/>
  <c r="BK131" i="13"/>
  <c r="BK130" i="13" s="1"/>
  <c r="J130" i="13" s="1"/>
  <c r="BA104" i="1"/>
  <c r="AW104" i="1" s="1"/>
  <c r="BK130" i="10"/>
  <c r="J130" i="10" s="1"/>
  <c r="J99" i="10" s="1"/>
  <c r="BK124" i="9"/>
  <c r="BK123" i="9" s="1"/>
  <c r="J123" i="9" s="1"/>
  <c r="BK132" i="7"/>
  <c r="J132" i="7" s="1"/>
  <c r="J99" i="7" s="1"/>
  <c r="BA95" i="1"/>
  <c r="BK129" i="6"/>
  <c r="BK128" i="6" s="1"/>
  <c r="J128" i="6" s="1"/>
  <c r="BC95" i="1"/>
  <c r="BD95" i="1"/>
  <c r="AT96" i="1"/>
  <c r="BK131" i="5"/>
  <c r="J132" i="5"/>
  <c r="J100" i="5" s="1"/>
  <c r="AT110" i="1"/>
  <c r="AZ95" i="1"/>
  <c r="AZ104" i="1"/>
  <c r="AV104" i="1" s="1"/>
  <c r="BK128" i="4"/>
  <c r="BK123" i="19"/>
  <c r="J123" i="19" s="1"/>
  <c r="J124" i="19"/>
  <c r="J99" i="19" s="1"/>
  <c r="AT102" i="1"/>
  <c r="AT112" i="1"/>
  <c r="AT100" i="1"/>
  <c r="AT109" i="1"/>
  <c r="AT106" i="1"/>
  <c r="AT99" i="1"/>
  <c r="J129" i="17" l="1"/>
  <c r="J99" i="17" s="1"/>
  <c r="J129" i="16"/>
  <c r="J99" i="16" s="1"/>
  <c r="BK129" i="11"/>
  <c r="J129" i="11" s="1"/>
  <c r="J98" i="11" s="1"/>
  <c r="J129" i="8"/>
  <c r="J99" i="8" s="1"/>
  <c r="J130" i="3"/>
  <c r="J99" i="3" s="1"/>
  <c r="J128" i="18"/>
  <c r="J99" i="18" s="1"/>
  <c r="BK131" i="15"/>
  <c r="J131" i="15" s="1"/>
  <c r="J32" i="15" s="1"/>
  <c r="BK128" i="14"/>
  <c r="J128" i="14" s="1"/>
  <c r="J98" i="14" s="1"/>
  <c r="J131" i="13"/>
  <c r="J99" i="13" s="1"/>
  <c r="BK128" i="12"/>
  <c r="J128" i="12" s="1"/>
  <c r="J98" i="12" s="1"/>
  <c r="BB94" i="1"/>
  <c r="W31" i="1" s="1"/>
  <c r="BK129" i="10"/>
  <c r="J129" i="10" s="1"/>
  <c r="BK131" i="7"/>
  <c r="J131" i="7" s="1"/>
  <c r="J98" i="7" s="1"/>
  <c r="J129" i="6"/>
  <c r="J99" i="6" s="1"/>
  <c r="AX95" i="1"/>
  <c r="J129" i="2"/>
  <c r="J99" i="2" s="1"/>
  <c r="J124" i="9"/>
  <c r="J99" i="9" s="1"/>
  <c r="BC94" i="1"/>
  <c r="W32" i="1" s="1"/>
  <c r="BD94" i="1"/>
  <c r="W33" i="1" s="1"/>
  <c r="AU94" i="1"/>
  <c r="AT104" i="1"/>
  <c r="BA94" i="1"/>
  <c r="AW94" i="1" s="1"/>
  <c r="AK30" i="1" s="1"/>
  <c r="AY95" i="1"/>
  <c r="AW95" i="1"/>
  <c r="J32" i="8"/>
  <c r="J98" i="8"/>
  <c r="J98" i="13"/>
  <c r="J32" i="13"/>
  <c r="J98" i="9"/>
  <c r="J32" i="9"/>
  <c r="J98" i="2"/>
  <c r="J32" i="2"/>
  <c r="J128" i="4"/>
  <c r="J99" i="4" s="1"/>
  <c r="BK127" i="4"/>
  <c r="J127" i="4" s="1"/>
  <c r="J32" i="19"/>
  <c r="J98" i="19"/>
  <c r="J32" i="6"/>
  <c r="J98" i="6"/>
  <c r="J32" i="3"/>
  <c r="J98" i="3"/>
  <c r="J32" i="17"/>
  <c r="J98" i="17"/>
  <c r="J98" i="16"/>
  <c r="J32" i="16"/>
  <c r="J32" i="10"/>
  <c r="J98" i="10"/>
  <c r="J98" i="18"/>
  <c r="J32" i="18"/>
  <c r="BK130" i="5"/>
  <c r="J130" i="5" s="1"/>
  <c r="J131" i="5"/>
  <c r="J99" i="5" s="1"/>
  <c r="AZ94" i="1"/>
  <c r="AV95" i="1"/>
  <c r="J98" i="15" l="1"/>
  <c r="J32" i="14"/>
  <c r="AG109" i="1" s="1"/>
  <c r="AN109" i="1" s="1"/>
  <c r="J32" i="12"/>
  <c r="AG107" i="1" s="1"/>
  <c r="AN107" i="1" s="1"/>
  <c r="J32" i="11"/>
  <c r="AG106" i="1" s="1"/>
  <c r="AN106" i="1" s="1"/>
  <c r="AX94" i="1"/>
  <c r="J32" i="7"/>
  <c r="AG101" i="1" s="1"/>
  <c r="AN101" i="1" s="1"/>
  <c r="AY94" i="1"/>
  <c r="AT95" i="1"/>
  <c r="W30" i="1"/>
  <c r="J32" i="5"/>
  <c r="J98" i="5"/>
  <c r="AG112" i="1"/>
  <c r="AN112" i="1" s="1"/>
  <c r="J41" i="17"/>
  <c r="AG114" i="1"/>
  <c r="AN114" i="1" s="1"/>
  <c r="J41" i="19"/>
  <c r="AG111" i="1"/>
  <c r="AN111" i="1" s="1"/>
  <c r="J41" i="16"/>
  <c r="AG103" i="1"/>
  <c r="AN103" i="1" s="1"/>
  <c r="J41" i="9"/>
  <c r="AG102" i="1"/>
  <c r="AN102" i="1" s="1"/>
  <c r="J41" i="8"/>
  <c r="AV94" i="1"/>
  <c r="W29" i="1"/>
  <c r="AG105" i="1"/>
  <c r="J41" i="10"/>
  <c r="AG97" i="1"/>
  <c r="AN97" i="1" s="1"/>
  <c r="J41" i="3"/>
  <c r="AG110" i="1"/>
  <c r="AN110" i="1" s="1"/>
  <c r="J41" i="15"/>
  <c r="AG100" i="1"/>
  <c r="AN100" i="1" s="1"/>
  <c r="J41" i="6"/>
  <c r="AG113" i="1"/>
  <c r="AN113" i="1" s="1"/>
  <c r="J41" i="18"/>
  <c r="J32" i="4"/>
  <c r="J98" i="4"/>
  <c r="AG96" i="1"/>
  <c r="J41" i="2"/>
  <c r="AG108" i="1"/>
  <c r="AN108" i="1" s="1"/>
  <c r="J41" i="13"/>
  <c r="J41" i="14" l="1"/>
  <c r="J41" i="12"/>
  <c r="J41" i="11"/>
  <c r="J41" i="7"/>
  <c r="J41" i="4"/>
  <c r="AG98" i="1"/>
  <c r="AN98" i="1" s="1"/>
  <c r="AT94" i="1"/>
  <c r="AK29" i="1"/>
  <c r="AG104" i="1"/>
  <c r="AN104" i="1" s="1"/>
  <c r="AN105" i="1"/>
  <c r="J41" i="5"/>
  <c r="AG99" i="1"/>
  <c r="AN99" i="1" s="1"/>
  <c r="AN96" i="1"/>
  <c r="AG95" i="1" l="1"/>
  <c r="AN95" i="1" s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<sst xmlns="http://schemas.openxmlformats.org/spreadsheetml/2006/main" count="28206" uniqueCount="2257">
  <si>
    <t>Export Komplet</t>
  </si>
  <si>
    <t/>
  </si>
  <si>
    <t>2.0</t>
  </si>
  <si>
    <t>False</t>
  </si>
  <si>
    <t>{edfc4f43-3483-41a4-b5af-4d626f61381d}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</si>
  <si>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</si>
  <si>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</si>
  <si>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</si>
  <si>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</si>
  <si>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</si>
  <si>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</si>
  <si>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</si>
  <si>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</si>
  <si>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005-0-20</t>
  </si>
  <si>
    <t>Stavba:</t>
  </si>
  <si>
    <t>Chodníky v obci Stratov - III. etapa</t>
  </si>
  <si>
    <t>KSO:</t>
  </si>
  <si>
    <t>822 2</t>
  </si>
  <si>
    <t>CC-CZ:</t>
  </si>
  <si>
    <t>2112</t>
  </si>
  <si>
    <t>Místo:</t>
  </si>
  <si>
    <t>Stratov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</si>
  <si>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</si>
  <si>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</si>
  <si>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</si>
  <si>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</si>
  <si>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</si>
  <si>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</si>
  <si>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</si>
  <si>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Projekce dopravní Filip s.r.o.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</si>
  <si>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</si>
  <si>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</si>
  <si>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</si>
  <si>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Výkazy výměr byly změřeny digitálně v dwg. Pro výběr zhotovitele je soupis prací nedílnou součástí projektové dokumentace a nesmí být použit samostatně. Povinností dodavatele je překontrolovat specifikaci materiálu a případný chybějící materiál nebo výkony doplnit a ocenit. Součástí ceny musí být veškeré náklady, aby cena byla konečná a zahrnovala celou dodávku a montáž akce._x000D_
Pro potřeby zpracování rozpočtu a výkazu výměr byla použita projektová dokumentace Chodníky v obci Stratov - III. etapa. Z jejích příloh: D.101.1 – Technická zpráva, D.101.2.1-3 – Situace dopravního řešení, D.101.3 – Vzorové příčné řezy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stavby._x000D_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</si>
  <si>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</si>
  <si>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</si>
  <si>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</si>
  <si>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</si>
  <si>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</si>
  <si>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</si>
  <si>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</si>
  <si>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</si>
  <si>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</si>
  <si>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</si>
  <si>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</si>
  <si>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</si>
  <si>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</si>
  <si>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</si>
  <si>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</si>
  <si>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</si>
  <si>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</si>
  <si>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</si>
  <si>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</si>
  <si>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</si>
  <si>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</si>
  <si>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</si>
  <si>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</si>
  <si>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</si>
  <si>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</si>
  <si>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</si>
  <si>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</si>
  <si>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</si>
  <si>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</si>
  <si>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</si>
  <si>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</si>
  <si>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</si>
  <si>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</si>
  <si>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</si>
  <si>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</si>
  <si>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</si>
  <si>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</si>
  <si>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</si>
  <si>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</si>
  <si>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</si>
  <si>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</si>
  <si>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</si>
  <si>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</si>
  <si>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</si>
  <si>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I.</t>
  </si>
  <si>
    <t>Uznatelné náklady</t>
  </si>
  <si>
    <t>ING</t>
  </si>
  <si>
    <t>1</t>
  </si>
  <si>
    <t>{b4715082-536a-4312-af23-162f2724ad67}</t>
  </si>
  <si>
    <t>2</t>
  </si>
  <si>
    <t>/</t>
  </si>
  <si>
    <t>Větev A1</t>
  </si>
  <si>
    <t>Chodníky - I.etapa - uznatelné náklady</t>
  </si>
  <si>
    <t>Soupis</t>
  </si>
  <si>
    <t>{61ecb29c-053e-4312-9af4-e0c5e37f900d}</t>
  </si>
  <si>
    <t>Větev A2</t>
  </si>
  <si>
    <t>{acb722fb-a602-43ed-b4dc-11ff73fa6586}</t>
  </si>
  <si>
    <t>Větev A3</t>
  </si>
  <si>
    <t>{f59853ef-c8ff-49b3-8477-af4daebda640}</t>
  </si>
  <si>
    <t>Větev A4</t>
  </si>
  <si>
    <t>{41ed69ea-76f8-451d-b58e-fcd97c03a923}</t>
  </si>
  <si>
    <t>Větev B</t>
  </si>
  <si>
    <t>{ca0eb150-dd5b-4fd3-ba85-0d7540bb17a7}</t>
  </si>
  <si>
    <t>Větev C</t>
  </si>
  <si>
    <t>{c5351a8c-ca37-4b90-ba74-ebfdeab25092}</t>
  </si>
  <si>
    <t>Větev D</t>
  </si>
  <si>
    <t>{4393a87a-9e29-485f-891d-4f0786e6687f}</t>
  </si>
  <si>
    <t>VRN</t>
  </si>
  <si>
    <t>Vedlejší rozpočtové náklady</t>
  </si>
  <si>
    <t>{cb0da66d-3e1d-455c-94bc-c62e8808f9d2}</t>
  </si>
  <si>
    <t>828 75</t>
  </si>
  <si>
    <t>II.</t>
  </si>
  <si>
    <t>Neuznatelné náklady</t>
  </si>
  <si>
    <t>{c17bdeff-16f7-4544-b379-bb0b379bc300}</t>
  </si>
  <si>
    <t>Chodníky - I.etapa - neuznatelné náklady</t>
  </si>
  <si>
    <t>{96ae4c9c-eebc-4fda-8799-759b2aecfea2}</t>
  </si>
  <si>
    <t>{a8c2669c-0084-4f69-90c9-f209c9dbdf99}</t>
  </si>
  <si>
    <t>{213d94f0-c0c7-4351-ab6f-5b003a83b252}</t>
  </si>
  <si>
    <t>{b394d28d-8184-47b9-8cd5-75256b3995b8}</t>
  </si>
  <si>
    <t>{400d1a4c-c0b9-4678-a5ba-77e23695579d}</t>
  </si>
  <si>
    <t>{01e72bff-4158-42ea-8486-b1200a695fed}</t>
  </si>
  <si>
    <t>Větev C - II.etapa</t>
  </si>
  <si>
    <t>Sjezdy - neuznatelné náklady</t>
  </si>
  <si>
    <t>{a5d507bc-dd76-44d1-bc7c-73acfc1e20fe}</t>
  </si>
  <si>
    <t>Větev C - III.etapa</t>
  </si>
  <si>
    <t>Příkopy - neuznatelné náklady</t>
  </si>
  <si>
    <t>{bc29c422-80f2-45d1-bcdc-e8292694e595}</t>
  </si>
  <si>
    <t>{af8e3975-afb6-4de8-90d3-39252b975fcf}</t>
  </si>
  <si>
    <t>{cb8cbc91-36e8-4781-a4f2-07ced0ea3a68}</t>
  </si>
  <si>
    <t>KRYCÍ LIST SOUPISU PRACÍ</t>
  </si>
  <si>
    <t>Objekt:</t>
  </si>
  <si>
    <t>I. - Uznatelné náklady</t>
  </si>
  <si>
    <t>Soupis:</t>
  </si>
  <si>
    <t>Větev A1 - Chodníky - I.etapa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</si>
  <si>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</si>
  <si>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</si>
  <si>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</si>
  <si>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</si>
  <si>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</si>
  <si>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</si>
  <si>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</si>
  <si>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</si>
  <si>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</si>
  <si>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</si>
  <si>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</si>
  <si>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</si>
  <si>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</si>
  <si>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</si>
  <si>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</si>
  <si>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</si>
  <si>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</si>
  <si>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</si>
  <si>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</si>
  <si>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</si>
  <si>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</si>
  <si>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</si>
  <si>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</si>
  <si>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</si>
  <si>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</si>
  <si>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</si>
  <si>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</si>
  <si>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</si>
  <si>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</si>
  <si>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</si>
  <si>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</si>
  <si>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</si>
  <si>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</si>
  <si>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</si>
  <si>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02</t>
  </si>
  <si>
    <t>4</t>
  </si>
  <si>
    <t>1134185017</t>
  </si>
  <si>
    <t>PP</t>
  </si>
  <si>
    <t>Odkopávky a prokopávky nezapažené  s přehozením výkopku na vzdálenost do 3 m nebo s naložením na dopravní prostředek v hornině tř. 3 do 100 m3</t>
  </si>
  <si>
    <t>VV</t>
  </si>
  <si>
    <t>"zemina vhodná k ohumusování" (35,4+15,3+16,8)*0,15</t>
  </si>
  <si>
    <t>102,2*0,15</t>
  </si>
  <si>
    <t>35,3*0,25</t>
  </si>
  <si>
    <t>53,8*0,35</t>
  </si>
  <si>
    <t>Součet</t>
  </si>
  <si>
    <t>122201109</t>
  </si>
  <si>
    <t>Příplatek za lepivost u odkopávek v hornině tř. 1 až 3</t>
  </si>
  <si>
    <t>315056811</t>
  </si>
  <si>
    <t>Odkopávky a prokopávky nezapažené  s přehozením výkopku na vzdálenost do 3 m nebo s naložením na dopravní prostředek v hornině tř. 3 Příplatek k cenám za lepivost horniny tř. 3</t>
  </si>
  <si>
    <t>53,11</t>
  </si>
  <si>
    <t>3</t>
  </si>
  <si>
    <t>132201101</t>
  </si>
  <si>
    <t>Hloubení rýh š do 600 mm v hornině tř. 3 objemu do 100 m3</t>
  </si>
  <si>
    <t>1966448108</t>
  </si>
  <si>
    <t>Hloubení zapažených i nezapažených rýh šířky do 600 mm  s urovnáním dna do předepsaného profilu a spádu v hornině tř. 3 do 100 m3</t>
  </si>
  <si>
    <t>"pro obruby" 28,9*0,3</t>
  </si>
  <si>
    <t>132201109</t>
  </si>
  <si>
    <t>Příplatek za lepivost k hloubení rýh š do 600 mm v hornině tř. 3</t>
  </si>
  <si>
    <t>-43828924</t>
  </si>
  <si>
    <t>Hloubení zapažených i nezapažených rýh šířky do 600 mm  s urovnáním dna do předepsaného profilu a spádu v hornině tř. 3 Příplatek k cenám za lepivost horniny tř. 3</t>
  </si>
  <si>
    <t>8,67</t>
  </si>
  <si>
    <t>5</t>
  </si>
  <si>
    <t>162401102</t>
  </si>
  <si>
    <t>Vodorovné přemístění do 2000 m výkopku/sypaniny z horniny tř. 1 až 4</t>
  </si>
  <si>
    <t>-296054170</t>
  </si>
  <si>
    <t>Vodorovné přemístění výkopku nebo sypaniny po suchu  na obvyklém dopravním prostředku, bez naložení výkopku, avšak se složením bez rozhrnutí z horniny tř. 1 až 4 na vzdálenost přes 1 500 do 2 000 m</t>
  </si>
  <si>
    <t>"zemina vhodná k ohumusování na skládku stavby" 35,1*0,15</t>
  </si>
  <si>
    <t>6</t>
  </si>
  <si>
    <t>162701105</t>
  </si>
  <si>
    <t>Vodorovné přemístění do 10000 m výkopku/sypaniny z horniny tř. 1 až 4</t>
  </si>
  <si>
    <t>1001754488</t>
  </si>
  <si>
    <t>Vodorovné přemístění výkopku nebo sypaniny po suchu  na obvyklém dopravním prostředku, bez naložení výkopku, avšak se složením bez rozhrnutí z horniny tř. 1 až 4 na vzdálenost přes 9 000 do 10 000 m</t>
  </si>
  <si>
    <t>53,11+8,67</t>
  </si>
  <si>
    <t>-5,265</t>
  </si>
  <si>
    <t>7</t>
  </si>
  <si>
    <t>162701109</t>
  </si>
  <si>
    <t>Příplatek k vodorovnému přemístění výkopku/sypaniny z horniny tř. 1 až 4 ZKD 1000 m přes 10000 m</t>
  </si>
  <si>
    <t>-1195615781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</si>
  <si>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</si>
  <si>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56,515*10</t>
  </si>
  <si>
    <t>8</t>
  </si>
  <si>
    <t>171201201</t>
  </si>
  <si>
    <t>Uložení sypaniny na skládky</t>
  </si>
  <si>
    <t>1582150496</t>
  </si>
  <si>
    <t>Uložení sypaniny  na skládky</t>
  </si>
  <si>
    <t>5,265</t>
  </si>
  <si>
    <t>9</t>
  </si>
  <si>
    <t>171201211</t>
  </si>
  <si>
    <t>Poplatek za uložení stavebního odpadu - zeminy a kameniva na skládce</t>
  </si>
  <si>
    <t>t</t>
  </si>
  <si>
    <t>664420980</t>
  </si>
  <si>
    <t>Poplatek za uložení stavebního odpadu na skládce (skládkovné) zeminy a kameniva zatříděného do Katalogu odpadů pod kódem 170 504</t>
  </si>
  <si>
    <t>56,515</t>
  </si>
  <si>
    <t>56,515*1,8 'Přepočtené koeficientem množství</t>
  </si>
  <si>
    <t>10</t>
  </si>
  <si>
    <t>181951102</t>
  </si>
  <si>
    <t>Úprava pláně v hornině tř. 1 až 4 se zhutněním</t>
  </si>
  <si>
    <t>m2</t>
  </si>
  <si>
    <t>-326015134</t>
  </si>
  <si>
    <t>Úprava pláně vyrovnáním výškových rozdílů  v hornině tř. 1 až 4 se zhutněním</t>
  </si>
  <si>
    <t>26,5+145,9</t>
  </si>
  <si>
    <t>Zakládání</t>
  </si>
  <si>
    <t>11</t>
  </si>
  <si>
    <t>271572211</t>
  </si>
  <si>
    <t>Podsyp pod základové konstrukce se zhutněním z netříděného štěrkopísku</t>
  </si>
  <si>
    <t>-781923559</t>
  </si>
  <si>
    <t>Podsyp pod základové konstrukce se zhutněním a urovnáním povrchu ze štěrkopísku netříděného</t>
  </si>
  <si>
    <t>"pod žlab" 44*0,7*0,1</t>
  </si>
  <si>
    <t>Komunikace pozemní</t>
  </si>
  <si>
    <t>12</t>
  </si>
  <si>
    <t>564861112</t>
  </si>
  <si>
    <t>Podklad ze štěrkodrtě ŠD tl 210 mm</t>
  </si>
  <si>
    <t>1691778823</t>
  </si>
  <si>
    <t>Podklad ze štěrkodrti ŠD  s rozprostřením a zhutněním, po zhutnění tl. 210 mm</t>
  </si>
  <si>
    <t>145,9</t>
  </si>
  <si>
    <t>13</t>
  </si>
  <si>
    <t>564871112</t>
  </si>
  <si>
    <t>Podklad ze štěrkodrtě ŠD tl. 260 mm</t>
  </si>
  <si>
    <t>-853161882</t>
  </si>
  <si>
    <t>Podklad ze štěrkodrti ŠD  s rozprostřením a zhutněním, po zhutnění tl. 260 mm</t>
  </si>
  <si>
    <t>26,5</t>
  </si>
  <si>
    <t>14</t>
  </si>
  <si>
    <t>596211110</t>
  </si>
  <si>
    <t>Kladení zámkové dlažby komunikací pro pěší tl 60 mm skupiny A pl do 50 m2</t>
  </si>
  <si>
    <t>-285144121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</si>
  <si>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</si>
  <si>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M</t>
  </si>
  <si>
    <t>59245006</t>
  </si>
  <si>
    <t>dlažba tvar obdélník betonová pro nevidomé 200x100x60mm barevná</t>
  </si>
  <si>
    <t>38821279</t>
  </si>
  <si>
    <t>2*1,03 'Přepočtené koeficientem množství</t>
  </si>
  <si>
    <t>16</t>
  </si>
  <si>
    <t>596211112</t>
  </si>
  <si>
    <t>Kladení zámkové dlažby komunikací pro pěší tl 60 mm skupiny A pl do 300 m2</t>
  </si>
  <si>
    <t>-2030079544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</si>
  <si>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</si>
  <si>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143,9</t>
  </si>
  <si>
    <t>17</t>
  </si>
  <si>
    <t>59245018</t>
  </si>
  <si>
    <t>dlažba tvar obdélník betonová 200x100x60mm přírodní</t>
  </si>
  <si>
    <t>-1116838073</t>
  </si>
  <si>
    <t>143,9*1,02 'Přepočtené koeficientem množství</t>
  </si>
  <si>
    <t>18</t>
  </si>
  <si>
    <t>596211210</t>
  </si>
  <si>
    <t>Kladení zámkové dlažby komunikací pro pěší tl 80 mm skupiny A pl do 50 m2</t>
  </si>
  <si>
    <t>1424317583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</si>
  <si>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</si>
  <si>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21,1+5,4</t>
  </si>
  <si>
    <t>19</t>
  </si>
  <si>
    <t>59245020</t>
  </si>
  <si>
    <t>dlažba tvar obdélník betonová 200x100x80mm přírodní</t>
  </si>
  <si>
    <t>-382161347</t>
  </si>
  <si>
    <t>21,1</t>
  </si>
  <si>
    <t>21,1*1,03 'Přepočtené koeficientem množství</t>
  </si>
  <si>
    <t>20</t>
  </si>
  <si>
    <t>59245226</t>
  </si>
  <si>
    <t>dlažba tvar obdélník betonová pro nevidomé 200x100x80mm barevná</t>
  </si>
  <si>
    <t>-532889082</t>
  </si>
  <si>
    <t>5,4</t>
  </si>
  <si>
    <t>5,4*1,03 'Přepočtené koeficientem množství</t>
  </si>
  <si>
    <t>Ostatní konstrukce a práce, bourání</t>
  </si>
  <si>
    <t>915321115</t>
  </si>
  <si>
    <t>Předformátované vodorovné dopravní značení vodící pás pro slabozraké</t>
  </si>
  <si>
    <t>m</t>
  </si>
  <si>
    <t>-828989887</t>
  </si>
  <si>
    <t>Vodorovné značení předformovaným termoplastem  vodící pás pro slabozraké z 6 proužků</t>
  </si>
  <si>
    <t>5,3</t>
  </si>
  <si>
    <t>22</t>
  </si>
  <si>
    <t>915491211</t>
  </si>
  <si>
    <t>Osazení vodícího proužku z betonových desek do betonového lože tl do 100 mm š proužku 250 mm</t>
  </si>
  <si>
    <t>-2049882631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</si>
  <si>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</si>
  <si>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23</t>
  </si>
  <si>
    <t>59218001</t>
  </si>
  <si>
    <t>krajník betonový silniční 500x250x80mm</t>
  </si>
  <si>
    <t>244601988</t>
  </si>
  <si>
    <t>6*1,01 'Přepočtené koeficientem množství</t>
  </si>
  <si>
    <t>24</t>
  </si>
  <si>
    <t>916111123</t>
  </si>
  <si>
    <t>Osazení obruby z drobných kostek s boční opěrou do lože z betonu prostého</t>
  </si>
  <si>
    <t>-460379059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</si>
  <si>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</si>
  <si>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44</t>
  </si>
  <si>
    <t>25</t>
  </si>
  <si>
    <t>58381007</t>
  </si>
  <si>
    <t>kostka dlažební žula drobná 8/10</t>
  </si>
  <si>
    <t>274086059</t>
  </si>
  <si>
    <t>44*0,1</t>
  </si>
  <si>
    <t>4,4*1,01 'Přepočtené koeficientem množství</t>
  </si>
  <si>
    <t>26</t>
  </si>
  <si>
    <t>916131213</t>
  </si>
  <si>
    <t>Osazení silničního obrubníku betonového stojatého s boční opěrou do lože z betonu prostého</t>
  </si>
  <si>
    <t>1192462827</t>
  </si>
  <si>
    <t>Osazení silničního obrubníku betonového se zřízením lože, s vyplněním a zatřením spár cementovou maltou stojatého s boční opěrou z betonu prostého, do lože z betonu prostého</t>
  </si>
  <si>
    <t>27</t>
  </si>
  <si>
    <t>59217029</t>
  </si>
  <si>
    <t>obrubník betonový silniční nájezdový 1000x150x150mm</t>
  </si>
  <si>
    <t>-1387338317</t>
  </si>
  <si>
    <t>28</t>
  </si>
  <si>
    <t>916231213</t>
  </si>
  <si>
    <t>Osazení chodníkového obrubníku betonového stojatého s boční opěrou do lože z betonu prostého</t>
  </si>
  <si>
    <t>779719466</t>
  </si>
  <si>
    <t>Osazení chodníkového obrubníku betonového se zřízením lože, s vyplněním a zatřením spár cementovou maltou stojatého s boční opěrou z betonu prostého, do lože z betonu prostého</t>
  </si>
  <si>
    <t>136,1</t>
  </si>
  <si>
    <t>29</t>
  </si>
  <si>
    <t>59217016</t>
  </si>
  <si>
    <t>obrubník betonový chodníkový 1000x80x250mm</t>
  </si>
  <si>
    <t>399203584</t>
  </si>
  <si>
    <t>136,1*1,01 'Přepočtené koeficientem množství</t>
  </si>
  <si>
    <t>30</t>
  </si>
  <si>
    <t>935113212</t>
  </si>
  <si>
    <t>Osazení odvodňovacího betonového žlabu s krycím roštem šířky přes 200 mm</t>
  </si>
  <si>
    <t>1500487576</t>
  </si>
  <si>
    <t>Osazení odvodňovacího žlabu s krycím roštem  betonového šířky přes 200 mm</t>
  </si>
  <si>
    <t>31</t>
  </si>
  <si>
    <t>žlab</t>
  </si>
  <si>
    <t>betonový odvodňovací žlab 500/500/300 mm, s litinovou mříží D400</t>
  </si>
  <si>
    <t>1371536892</t>
  </si>
  <si>
    <t>Betonový žlab 500/500/300, 96 kg/kus (d/š/v), C35/45 s litinovou mříží D400</t>
  </si>
  <si>
    <t>44*1,01 'Přepočtené koeficientem množství</t>
  </si>
  <si>
    <t>32</t>
  </si>
  <si>
    <t>979071121</t>
  </si>
  <si>
    <t>Očištění dlažebních kostek drobných s původním spárováním kamenivem těženým</t>
  </si>
  <si>
    <t>1293364175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</si>
  <si>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</si>
  <si>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"divočina" 47,6</t>
  </si>
  <si>
    <t>96</t>
  </si>
  <si>
    <t>Bourání konstrukcí</t>
  </si>
  <si>
    <t>33</t>
  </si>
  <si>
    <t>966008111</t>
  </si>
  <si>
    <t>Bourání trubního propustku do DN 300</t>
  </si>
  <si>
    <t>2016861640</t>
  </si>
  <si>
    <t>Bourání trubního propustku  s odklizením a uložením vybouraného materiálu na skládku na vzdálenost do 3 m nebo s naložením na dopravní prostředek z trub DN do 300 mm</t>
  </si>
  <si>
    <t>34</t>
  </si>
  <si>
    <t>113105111</t>
  </si>
  <si>
    <t>Rozebrání dlažeb z lomového kamene kladených na sucho</t>
  </si>
  <si>
    <t>1601690211</t>
  </si>
  <si>
    <t>Rozebrání dlažeb z lomového kamene  s přemístěním hmot na skládku na vzdálenost do 3 m nebo s naložením na dopravní prostředek, kladených na sucho</t>
  </si>
  <si>
    <t>P</t>
  </si>
  <si>
    <t>Poznámka k položce:_x000D_
bude znovu použita</t>
  </si>
  <si>
    <t>"příkopy - divočina" 47,6</t>
  </si>
  <si>
    <t>35</t>
  </si>
  <si>
    <t>113107322</t>
  </si>
  <si>
    <t>Odstranění podkladu z kameniva drceného tl 200 mm strojně pl do 50 m2</t>
  </si>
  <si>
    <t>-64758834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</si>
  <si>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</si>
  <si>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44,6</t>
  </si>
  <si>
    <t>36</t>
  </si>
  <si>
    <t>113107331</t>
  </si>
  <si>
    <t>Odstranění krytu z betonu prostého tl 150 mm strojně pl do 50 m2</t>
  </si>
  <si>
    <t>48437216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</si>
  <si>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</si>
  <si>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37</t>
  </si>
  <si>
    <t>113107343</t>
  </si>
  <si>
    <t>Odstranění krytu živičného tl 150 mm strojně pl do 50 m2</t>
  </si>
  <si>
    <t>-1744795927</t>
  </si>
  <si>
    <t>Odstranění podkladů nebo krytů strojně plochy jednotlivě do 50 m2 s přemístěním hmot na skládku na vzdálenost do 3 m nebo s naložením na dopravní prostředek živičných, o tl. vrstvy přes 100 do 150 mm</t>
  </si>
  <si>
    <t>41,95</t>
  </si>
  <si>
    <t>38</t>
  </si>
  <si>
    <t>113201111</t>
  </si>
  <si>
    <t>Vytrhání obrub chodníkových ležatých</t>
  </si>
  <si>
    <t>1144074033</t>
  </si>
  <si>
    <t>Vytrhání obrub  s vybouráním lože, s přemístěním hmot na skládku na vzdálenost do 3 m nebo s naložením na dopravní prostředek chodníkových ležatých</t>
  </si>
  <si>
    <t>"VP" 2</t>
  </si>
  <si>
    <t>997</t>
  </si>
  <si>
    <t>Přesun sutě</t>
  </si>
  <si>
    <t>39</t>
  </si>
  <si>
    <t>997221551</t>
  </si>
  <si>
    <t>Vodorovná doprava suti ze sypkých materiálů do 1 km</t>
  </si>
  <si>
    <t>-257715325</t>
  </si>
  <si>
    <t>Vodorovná doprava suti  bez naložení, ale se složením a s hrubým urovnáním ze sypkých materiálů, na vzdálenost do 1 km</t>
  </si>
  <si>
    <t>12,934</t>
  </si>
  <si>
    <t>40</t>
  </si>
  <si>
    <t>997221559</t>
  </si>
  <si>
    <t>Příplatek ZKD 1 km u vodorovné dopravy suti ze sypkých materiálů</t>
  </si>
  <si>
    <t>-1032079906</t>
  </si>
  <si>
    <t>Vodorovná doprava suti  bez naložení, ale se složením a s hrubým urovnáním Příplatek k ceně za každý další i započatý 1 km přes 1 km</t>
  </si>
  <si>
    <t>12,934*19</t>
  </si>
  <si>
    <t>41</t>
  </si>
  <si>
    <t>997221561</t>
  </si>
  <si>
    <t>Vodorovná doprava suti z kusových materiálů do 1 km</t>
  </si>
  <si>
    <t>1779234534</t>
  </si>
  <si>
    <t>Vodorovná doprava suti  bez naložení, ale se složením a s hrubým urovnáním z kusových materiálů, na vzdálenost do 1 km</t>
  </si>
  <si>
    <t>"dlažba, odseky po očištění v rámci stavby" 14,566</t>
  </si>
  <si>
    <t>3,765+7,475+13,256+0,46</t>
  </si>
  <si>
    <t>42</t>
  </si>
  <si>
    <t>997221569</t>
  </si>
  <si>
    <t>Příplatek ZKD 1 km u vodorovné dopravy suti z kusových materiálů</t>
  </si>
  <si>
    <t>-1585866303</t>
  </si>
  <si>
    <t>24,956*19</t>
  </si>
  <si>
    <t>43</t>
  </si>
  <si>
    <t>997221815</t>
  </si>
  <si>
    <t>Poplatek za uložení na skládce (skládkovné) stavebního odpadu betonového kód odpadu 170 101</t>
  </si>
  <si>
    <t>312073764</t>
  </si>
  <si>
    <t>Poplatek za uložení stavebního odpadu na skládce (skládkovné) z prostého betonu zatříděného do Katalogu odpadů pod kódem 170 101</t>
  </si>
  <si>
    <t>3,765+7,475+0,46</t>
  </si>
  <si>
    <t>997221845</t>
  </si>
  <si>
    <t>Poplatek za uložení na skládce (skládkovné) odpadu asfaltového bez dehtu kód odpadu 170 302</t>
  </si>
  <si>
    <t>-1888334950</t>
  </si>
  <si>
    <t>Poplatek za uložení stavebního odpadu na skládce (skládkovné) asfaltového bez obsahu dehtu zatříděného do Katalogu odpadů pod kódem 170 302</t>
  </si>
  <si>
    <t>13,256</t>
  </si>
  <si>
    <t>45</t>
  </si>
  <si>
    <t>997221855</t>
  </si>
  <si>
    <t>Poplatek za uložení na skládce (skládkovné) zeminy a kameniva kód odpadu 170 504</t>
  </si>
  <si>
    <t>-2144249446</t>
  </si>
  <si>
    <t>998</t>
  </si>
  <si>
    <t>Přesun hmot</t>
  </si>
  <si>
    <t>46</t>
  </si>
  <si>
    <t>998223011</t>
  </si>
  <si>
    <t>Přesun hmot pro pozemní komunikace s krytem dlážděným</t>
  </si>
  <si>
    <t>-137021607</t>
  </si>
  <si>
    <t>Přesun hmot pro pozemní komunikace s krytem dlážděným  dopravní vzdálenost do 200 m jakékoliv délky objektu</t>
  </si>
  <si>
    <t>Větev A2 - Chodníky - I.etapa - uznatelné náklady</t>
  </si>
  <si>
    <t>M - Práce a dodávky M</t>
  </si>
  <si>
    <t xml:space="preserve">    21-M - Elektromontáže</t>
  </si>
  <si>
    <t>111201101</t>
  </si>
  <si>
    <t>Odstranění křovin a stromů průměru kmene do 100 mm i s kořeny z celkové plochy do 1000 m2</t>
  </si>
  <si>
    <t>38266208</t>
  </si>
  <si>
    <t>Odstranění křovin a stromů s odstraněním kořenů  průměru kmene do 100 mm do sklonu terénu 1 : 5, při celkové ploše do 1 000 m2</t>
  </si>
  <si>
    <t>1777137136</t>
  </si>
  <si>
    <t>"zemina vhodná k ohumusování" (27,7)*0,15</t>
  </si>
  <si>
    <t>96,5*0,15</t>
  </si>
  <si>
    <t>44,5*0,25</t>
  </si>
  <si>
    <t>1925029554</t>
  </si>
  <si>
    <t>29,755</t>
  </si>
  <si>
    <t>162301501</t>
  </si>
  <si>
    <t>Vodorovné přemístění křovin do 5 km D kmene do 100 mm</t>
  </si>
  <si>
    <t>605171876</t>
  </si>
  <si>
    <t>Vodorovné přemístění smýcených křovin  do průměru kmene 100 mm na vzdálenost do 5 000 m</t>
  </si>
  <si>
    <t>14*4</t>
  </si>
  <si>
    <t>-1643877635</t>
  </si>
  <si>
    <t>"zemina vhodná k ohumusování na skládku stavby" (45,6-23)*0,15</t>
  </si>
  <si>
    <t>-807061649</t>
  </si>
  <si>
    <t>29,755-3,39</t>
  </si>
  <si>
    <t>1793734786</t>
  </si>
  <si>
    <t>26,365*10</t>
  </si>
  <si>
    <t>-693901866</t>
  </si>
  <si>
    <t>3,39</t>
  </si>
  <si>
    <t>1182201942</t>
  </si>
  <si>
    <t>26,365</t>
  </si>
  <si>
    <t>26,365*1,8 'Přepočtené koeficientem množství</t>
  </si>
  <si>
    <t>52027801</t>
  </si>
  <si>
    <t>82,7+43,1</t>
  </si>
  <si>
    <t>-357988405</t>
  </si>
  <si>
    <t>82,7</t>
  </si>
  <si>
    <t>-1894529364</t>
  </si>
  <si>
    <t>43,1</t>
  </si>
  <si>
    <t>-1796449376</t>
  </si>
  <si>
    <t>1,8</t>
  </si>
  <si>
    <t>-301252464</t>
  </si>
  <si>
    <t>1,8*1,03 'Přepočtené koeficientem množství</t>
  </si>
  <si>
    <t>596211111</t>
  </si>
  <si>
    <t>Kladení zámkové dlažby komunikací pro pěší tl 60 mm skupiny A pl do 100 m2</t>
  </si>
  <si>
    <t>-739015890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</si>
  <si>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</si>
  <si>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80,9</t>
  </si>
  <si>
    <t>1263113589</t>
  </si>
  <si>
    <t>80,9*1,03 'Přepočtené koeficientem množství</t>
  </si>
  <si>
    <t>-1919608</t>
  </si>
  <si>
    <t>26,2+8,1+8,8</t>
  </si>
  <si>
    <t>1445563848</t>
  </si>
  <si>
    <t>26,2</t>
  </si>
  <si>
    <t>26,2*1,03 'Přepočtené koeficientem množství</t>
  </si>
  <si>
    <t>-1543816776</t>
  </si>
  <si>
    <t>8,1</t>
  </si>
  <si>
    <t>8,1*1,03 'Přepočtené koeficientem množství</t>
  </si>
  <si>
    <t>5924531RP2</t>
  </si>
  <si>
    <t>dlažba betonová SLP s vodící linií 20x20x8 cm přírodní</t>
  </si>
  <si>
    <t>-441962274</t>
  </si>
  <si>
    <t>8,8</t>
  </si>
  <si>
    <t>8,8*1,03 'Přepočtené koeficientem množství</t>
  </si>
  <si>
    <t>670089002</t>
  </si>
  <si>
    <t>6,6</t>
  </si>
  <si>
    <t>1111511504</t>
  </si>
  <si>
    <t>6,6*1,01 'Přepočtené koeficientem množství</t>
  </si>
  <si>
    <t>972294972</t>
  </si>
  <si>
    <t>6,5</t>
  </si>
  <si>
    <t>1151521469</t>
  </si>
  <si>
    <t>6,5*1,01 'Přepočtené koeficientem množství</t>
  </si>
  <si>
    <t>724990107</t>
  </si>
  <si>
    <t>121,9</t>
  </si>
  <si>
    <t>-1687689355</t>
  </si>
  <si>
    <t>121,9*1,01 'Přepočtené koeficientem množství</t>
  </si>
  <si>
    <t>420273519</t>
  </si>
  <si>
    <t>128,4</t>
  </si>
  <si>
    <t>-1154394238</t>
  </si>
  <si>
    <t>"VP" 3</t>
  </si>
  <si>
    <t>-1273152420</t>
  </si>
  <si>
    <t>37,236</t>
  </si>
  <si>
    <t>2097636584</t>
  </si>
  <si>
    <t>37,236*19</t>
  </si>
  <si>
    <t>1986032940</t>
  </si>
  <si>
    <t>0,69</t>
  </si>
  <si>
    <t>-2029768986</t>
  </si>
  <si>
    <t>0,69*19</t>
  </si>
  <si>
    <t>-2093087806</t>
  </si>
  <si>
    <t>231619087</t>
  </si>
  <si>
    <t>-789022089</t>
  </si>
  <si>
    <t>Práce a dodávky M</t>
  </si>
  <si>
    <t>21-M</t>
  </si>
  <si>
    <t>Elektromontáže</t>
  </si>
  <si>
    <t>lampa</t>
  </si>
  <si>
    <t>posun lampy veřejného osvětlení</t>
  </si>
  <si>
    <t>kus</t>
  </si>
  <si>
    <t>-115152463</t>
  </si>
  <si>
    <t>Větev A3 - Chodníky - I.etapa - uznatelné náklady</t>
  </si>
  <si>
    <t>-541164507</t>
  </si>
  <si>
    <t>"zemina vhodná k ohumusování" (59,4)*0,15</t>
  </si>
  <si>
    <t>37,7*0,15</t>
  </si>
  <si>
    <t>36,7*0,25</t>
  </si>
  <si>
    <t>-1181687512</t>
  </si>
  <si>
    <t>23,74</t>
  </si>
  <si>
    <t>-2094021138</t>
  </si>
  <si>
    <t>"zemina vhodná k ohumusování na skládku stavby" (30,7-21,3)*0,15</t>
  </si>
  <si>
    <t>1777542607</t>
  </si>
  <si>
    <t>23,74-1,41</t>
  </si>
  <si>
    <t>1228288499</t>
  </si>
  <si>
    <t>22,33*10</t>
  </si>
  <si>
    <t>2141053570</t>
  </si>
  <si>
    <t>1,41</t>
  </si>
  <si>
    <t>1990607001</t>
  </si>
  <si>
    <t>22,33</t>
  </si>
  <si>
    <t>22,33*1,8 'Přepočtené koeficientem množství</t>
  </si>
  <si>
    <t>-29286356</t>
  </si>
  <si>
    <t>34,8+26,3</t>
  </si>
  <si>
    <t>888306088</t>
  </si>
  <si>
    <t>34,8</t>
  </si>
  <si>
    <t>-1024738075</t>
  </si>
  <si>
    <t>26,3</t>
  </si>
  <si>
    <t>-142998302</t>
  </si>
  <si>
    <t>34,2+0,6</t>
  </si>
  <si>
    <t>-109831584</t>
  </si>
  <si>
    <t>0,6</t>
  </si>
  <si>
    <t>0,6*1,03 'Přepočtené koeficientem množství</t>
  </si>
  <si>
    <t>1710923956</t>
  </si>
  <si>
    <t>34,2</t>
  </si>
  <si>
    <t>34,2*1,03 'Přepočtené koeficientem množství</t>
  </si>
  <si>
    <t>-187669711</t>
  </si>
  <si>
    <t>21,3+5</t>
  </si>
  <si>
    <t>1946088643</t>
  </si>
  <si>
    <t>21,3</t>
  </si>
  <si>
    <t>21,3*1,03 'Přepočtené koeficientem množství</t>
  </si>
  <si>
    <t>-1737698469</t>
  </si>
  <si>
    <t>5*1,03 'Přepočtené koeficientem množství</t>
  </si>
  <si>
    <t>-984484168</t>
  </si>
  <si>
    <t>279217205</t>
  </si>
  <si>
    <t>2*1,01 'Přepočtené koeficientem množství</t>
  </si>
  <si>
    <t>1953696531</t>
  </si>
  <si>
    <t>55</t>
  </si>
  <si>
    <t>-2017021023</t>
  </si>
  <si>
    <t>55*1,01 'Přepočtené koeficientem množství</t>
  </si>
  <si>
    <t>-67284140</t>
  </si>
  <si>
    <t>29,1</t>
  </si>
  <si>
    <t>446198789</t>
  </si>
  <si>
    <t>8,439</t>
  </si>
  <si>
    <t>-290235171</t>
  </si>
  <si>
    <t>8,439*19</t>
  </si>
  <si>
    <t>1820322170</t>
  </si>
  <si>
    <t>-164859732</t>
  </si>
  <si>
    <t>Větev A4 - Chodníky - I.etapa - uznatelné náklady</t>
  </si>
  <si>
    <t>1030282643</t>
  </si>
  <si>
    <t>56</t>
  </si>
  <si>
    <t>112151311</t>
  </si>
  <si>
    <t>Kácení stromu bez postupného spouštění koruny a kmene D do 0,2 m</t>
  </si>
  <si>
    <t>1203816330</t>
  </si>
  <si>
    <t>Pokácení stromu postupné bez spouštění částí kmene a koruny o průměru na řezné ploše pařezu přes 100 do 200 mm</t>
  </si>
  <si>
    <t>112201111</t>
  </si>
  <si>
    <t>Odstranění pařezů D do 0,2 m v rovině a svahu 1:5 s odklizením do 20 m a zasypáním jámy</t>
  </si>
  <si>
    <t>-809857461</t>
  </si>
  <si>
    <t>Odstranění pařezu v rovině nebo na svahu do 1:5 o průměru pařezu na řezné ploše do 200 mm</t>
  </si>
  <si>
    <t>1903506344</t>
  </si>
  <si>
    <t>"zemina vhodná k ohumusování" (106,2)*0,15</t>
  </si>
  <si>
    <t>106,2*0,15</t>
  </si>
  <si>
    <t>7,6*0,25</t>
  </si>
  <si>
    <t>-1967652431</t>
  </si>
  <si>
    <t>33,76</t>
  </si>
  <si>
    <t>1370050082</t>
  </si>
  <si>
    <t>"pro obruby" 13,7*1*0,5+16*0,2*0,3</t>
  </si>
  <si>
    <t>-642423088</t>
  </si>
  <si>
    <t>7,81</t>
  </si>
  <si>
    <t>162301401</t>
  </si>
  <si>
    <t>Vodorovné přemístění větví stromů listnatých do 5 km D kmene do 300 mm</t>
  </si>
  <si>
    <t>1372242262</t>
  </si>
  <si>
    <t>Vodorovné přemístění větví, kmenů nebo pařezů  s naložením, složením a dopravou do 5000 m větví stromů listnatých, průměru kmene přes 100 do 300 mm</t>
  </si>
  <si>
    <t>Poznámka k položce:_x000D_
vč. likvidace</t>
  </si>
  <si>
    <t>162301411</t>
  </si>
  <si>
    <t>Vodorovné přemístění kmenů stromů listnatých do 5 km D kmene do 300 mm</t>
  </si>
  <si>
    <t>-451884906</t>
  </si>
  <si>
    <t>Vodorovné přemístění větví, kmenů nebo pařezů  s naložením, složením a dopravou do 5000 m kmenů stromů listnatých, průměru přes 100 do 300 mm</t>
  </si>
  <si>
    <t>162301421</t>
  </si>
  <si>
    <t>Vodorovné přemístění pařezů do 5 km D do 300 mm</t>
  </si>
  <si>
    <t>1743830139</t>
  </si>
  <si>
    <t>Vodorovné přemístění větví, kmenů nebo pařezů  s naložením, složením a dopravou do 5000 m pařezů kmenů, průměru přes 100 do 300 mm</t>
  </si>
  <si>
    <t>1012803120</t>
  </si>
  <si>
    <t>56*4</t>
  </si>
  <si>
    <t>162301901</t>
  </si>
  <si>
    <t>Příplatek k vodorovnému přemístění větví stromů listnatých D kmene do 300 mm ZKD 5 km</t>
  </si>
  <si>
    <t>349237799</t>
  </si>
  <si>
    <t>Vodorovné přemístění větví, kmenů nebo pařezů  s naložením, složením a dopravou Příplatek k cenám za každých dalších i započatých 5000 m přes 5000 m větví stromů listnatých, průměru kmene přes 100 do 300 mm</t>
  </si>
  <si>
    <t>1*3</t>
  </si>
  <si>
    <t>162301911</t>
  </si>
  <si>
    <t>Příplatek k vodorovnému přemístění kmenů stromů listnatých D kmene do 300 mm ZKD 5 km</t>
  </si>
  <si>
    <t>16416278</t>
  </si>
  <si>
    <t>Vodorovné přemístění větví, kmenů nebo pařezů  s naložením, složením a dopravou Příplatek k cenám za každých dalších i započatých 5000 m přes 5000 m kmenů stromů listnatých, o průměru přes 100 do 300 mm</t>
  </si>
  <si>
    <t>162301921</t>
  </si>
  <si>
    <t>Příplatek k vodorovnému přemístění pařezů D 300 mm ZKD 5 km</t>
  </si>
  <si>
    <t>-529590544</t>
  </si>
  <si>
    <t>Vodorovné přemístění větví, kmenů nebo pařezů  s naložením, složením a dopravou Příplatek k cenám za každých dalších i započatých 5000 m přes 5000 m pařezů kmenů, průměru přes 100 do 300 mm</t>
  </si>
  <si>
    <t>1338621918</t>
  </si>
  <si>
    <t>"zemina vhodná k ohumusování na skládku stavby" (26,4-1)*0,15</t>
  </si>
  <si>
    <t>779414836</t>
  </si>
  <si>
    <t>33,76+7,81</t>
  </si>
  <si>
    <t>-3,81</t>
  </si>
  <si>
    <t>-52425663</t>
  </si>
  <si>
    <t>37,76*10</t>
  </si>
  <si>
    <t>1445666399</t>
  </si>
  <si>
    <t>3,81</t>
  </si>
  <si>
    <t>-1089008187</t>
  </si>
  <si>
    <t>37,76</t>
  </si>
  <si>
    <t>37,76*1,8 'Přepočtené koeficientem množství</t>
  </si>
  <si>
    <t>1899018317</t>
  </si>
  <si>
    <t>8,7+97,9</t>
  </si>
  <si>
    <t>184818232</t>
  </si>
  <si>
    <t>Ochrana kmene průměru přes 300 do 500 mm bedněním výšky do 2 m</t>
  </si>
  <si>
    <t>619821249</t>
  </si>
  <si>
    <t>Ochrana kmene bedněním před poškozením stavebním provozem zřízení včetně odstranění výšky bednění do 2 m průměru kmene přes 300 do 500 mm</t>
  </si>
  <si>
    <t>1861509459</t>
  </si>
  <si>
    <t>"pod žlab" 12,5*0,7*0,1</t>
  </si>
  <si>
    <t>448577920</t>
  </si>
  <si>
    <t>97,9</t>
  </si>
  <si>
    <t>-1505517667</t>
  </si>
  <si>
    <t>8,7</t>
  </si>
  <si>
    <t>594111111</t>
  </si>
  <si>
    <t>Dlažba z lomového kamene s provedením lože z kameniva těženého</t>
  </si>
  <si>
    <t>503165997</t>
  </si>
  <si>
    <t>Dlažba nebo přídlažba z lomového kamene lomařsky upraveného rigolového  v ploše vodorovné nebo ve sklonu tl. do 250 mm, bez vyplnění spár, s provedením lože tl. 50 mm z kameniva těženého</t>
  </si>
  <si>
    <t>5,9</t>
  </si>
  <si>
    <t>-293497024</t>
  </si>
  <si>
    <t>2,8</t>
  </si>
  <si>
    <t>1176140631</t>
  </si>
  <si>
    <t>2,8*1,03 'Přepočtené koeficientem množství</t>
  </si>
  <si>
    <t>127149597</t>
  </si>
  <si>
    <t>95,1</t>
  </si>
  <si>
    <t>955860776</t>
  </si>
  <si>
    <t>95,1*1,03 'Přepočtené koeficientem množství</t>
  </si>
  <si>
    <t>-106602990</t>
  </si>
  <si>
    <t>7,1+1,6</t>
  </si>
  <si>
    <t>1651125594</t>
  </si>
  <si>
    <t>7,1</t>
  </si>
  <si>
    <t>7,1*1,03 'Přepočtené koeficientem množství</t>
  </si>
  <si>
    <t>-1362553117</t>
  </si>
  <si>
    <t>1,6</t>
  </si>
  <si>
    <t>1,6*1,03 'Přepočtené koeficientem množství</t>
  </si>
  <si>
    <t>599632111</t>
  </si>
  <si>
    <t>Vyplnění spár dlažby z lomového kamene MC se zatřením</t>
  </si>
  <si>
    <t>-1243516908</t>
  </si>
  <si>
    <t>Vyplnění spár dlažby (přídlažby) z lomového kamene  v jakémkoliv sklonu plochy a jakékoliv tloušťky cementovou maltou se zatřením</t>
  </si>
  <si>
    <t>382825107</t>
  </si>
  <si>
    <t>12,5</t>
  </si>
  <si>
    <t>2094087603</t>
  </si>
  <si>
    <t>12,5*0,1</t>
  </si>
  <si>
    <t>1,25*1,01 'Přepočtené koeficientem množství</t>
  </si>
  <si>
    <t>-732791465</t>
  </si>
  <si>
    <t>12,9</t>
  </si>
  <si>
    <t>-1100390111</t>
  </si>
  <si>
    <t>12,9*1,01 'Přepočtené koeficientem množství</t>
  </si>
  <si>
    <t>-2020065088</t>
  </si>
  <si>
    <t>98,9</t>
  </si>
  <si>
    <t>63806764</t>
  </si>
  <si>
    <t>98,9*1,01 'Přepočtené koeficientem množství</t>
  </si>
  <si>
    <t>-1834198497</t>
  </si>
  <si>
    <t>-1039395768</t>
  </si>
  <si>
    <t>113106121</t>
  </si>
  <si>
    <t>Rozebrání dlažeb z betonových nebo kamenných dlaždic komunikací pro pěší ručně</t>
  </si>
  <si>
    <t>2043966877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</si>
  <si>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</si>
  <si>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1409430537</t>
  </si>
  <si>
    <t>7,6</t>
  </si>
  <si>
    <t>932593286</t>
  </si>
  <si>
    <t>2,204</t>
  </si>
  <si>
    <t>-2092694554</t>
  </si>
  <si>
    <t>2,204*19</t>
  </si>
  <si>
    <t>-346948893</t>
  </si>
  <si>
    <t>0,51</t>
  </si>
  <si>
    <t>47</t>
  </si>
  <si>
    <t>1335541522</t>
  </si>
  <si>
    <t>0,51*19</t>
  </si>
  <si>
    <t>48</t>
  </si>
  <si>
    <t>857890369</t>
  </si>
  <si>
    <t>49</t>
  </si>
  <si>
    <t>1157547919</t>
  </si>
  <si>
    <t>50</t>
  </si>
  <si>
    <t>1713408614</t>
  </si>
  <si>
    <t>51</t>
  </si>
  <si>
    <t>-2099994042</t>
  </si>
  <si>
    <t>Větev B - Chodníky - I.etapa - uznatelné náklady</t>
  </si>
  <si>
    <t xml:space="preserve">    8 - Trubní vedení</t>
  </si>
  <si>
    <t>1520537710</t>
  </si>
  <si>
    <t>1794690143</t>
  </si>
  <si>
    <t>"zemina vhodná k ohumusování" (198,2-10,6)*0,15</t>
  </si>
  <si>
    <t>(105,4-10,6)*0,15</t>
  </si>
  <si>
    <t>14,4*0,25</t>
  </si>
  <si>
    <t>-1909506820</t>
  </si>
  <si>
    <t>45,96</t>
  </si>
  <si>
    <t>-448445982</t>
  </si>
  <si>
    <t>"pro profilaci příkopu" (26,4)*0,6</t>
  </si>
  <si>
    <t>"pro obruby" (0,3*0,15)*(9)</t>
  </si>
  <si>
    <t>866148333</t>
  </si>
  <si>
    <t>16,245</t>
  </si>
  <si>
    <t>-1394010568</t>
  </si>
  <si>
    <t>6*4</t>
  </si>
  <si>
    <t>270775195</t>
  </si>
  <si>
    <t>"zemina vhodná k ohumusování na skládku stavby" (99,9-26,8)*0,15</t>
  </si>
  <si>
    <t>-777408479</t>
  </si>
  <si>
    <t>45,96+16,245</t>
  </si>
  <si>
    <t>-10,965</t>
  </si>
  <si>
    <t>1954344630</t>
  </si>
  <si>
    <t>51,24*10</t>
  </si>
  <si>
    <t>627336947</t>
  </si>
  <si>
    <t>10,965</t>
  </si>
  <si>
    <t>-511495446</t>
  </si>
  <si>
    <t>51,24</t>
  </si>
  <si>
    <t>51,24*1,8 'Přepočtené koeficientem množství</t>
  </si>
  <si>
    <t>-1119841771</t>
  </si>
  <si>
    <t>23,3+96,4-11,8</t>
  </si>
  <si>
    <t>564861111</t>
  </si>
  <si>
    <t>Podklad ze štěrkodrtě ŠD tl 200 mm</t>
  </si>
  <si>
    <t>1693679430</t>
  </si>
  <si>
    <t>Podklad ze štěrkodrti ŠD  s rozprostřením a zhutněním, po zhutnění tl. 200 mm</t>
  </si>
  <si>
    <t>23,3</t>
  </si>
  <si>
    <t>483688630</t>
  </si>
  <si>
    <t>96,4-11,8</t>
  </si>
  <si>
    <t>565145111</t>
  </si>
  <si>
    <t>Asfaltový beton vrstva podkladní ACP 16+ (obalované kamenivo OKS) tl 60 mm š do 3 m</t>
  </si>
  <si>
    <t>986858175</t>
  </si>
  <si>
    <t>Asfaltový beton vrstva podkladní ACP 16 (obalované kamenivo střednězrnné - OKS)  s rozprostřením a zhutněním v pruhu šířky do 3 m, po zhutnění tl. 60 mm</t>
  </si>
  <si>
    <t>567122111</t>
  </si>
  <si>
    <t>Podklad ze směsi stmelené cementem SC C 8/10 (KSC I) tl 120 mm</t>
  </si>
  <si>
    <t>1746983549</t>
  </si>
  <si>
    <t>Podklad ze směsi stmelené cementem SC bez dilatačních spár, s rozprostřením a zhutněním SC C 8/10 (KSC I), po zhutnění tl. 120 mm</t>
  </si>
  <si>
    <t>573191111</t>
  </si>
  <si>
    <t>Postřik infiltrační kationaktivní emulzí v množství 1 kg/m2</t>
  </si>
  <si>
    <t>-74104385</t>
  </si>
  <si>
    <t>Postřik infiltrační kationaktivní emulzí v množství 1,00 kg/m2</t>
  </si>
  <si>
    <t>573211108</t>
  </si>
  <si>
    <t>Postřik živičný spojovací z asfaltu v množství 0,40 kg/m2</t>
  </si>
  <si>
    <t>47921305</t>
  </si>
  <si>
    <t>Postřik spojovací PS bez posypu kamenivem z asfaltu silničního, v množství 0,40 kg/m2</t>
  </si>
  <si>
    <t>577134111</t>
  </si>
  <si>
    <t>Asfaltový beton vrstva obrusná ACO 11 (ABS) tř. I tl 40 mm š do 3 m z nemodifikovaného asfaltu</t>
  </si>
  <si>
    <t>-2052772493</t>
  </si>
  <si>
    <t>Asfaltový beton vrstva obrusná ACO 11 (ABS)  s rozprostřením a se zhutněním z nemodifikovaného asfaltu v pruhu šířky do 3 m tř. I, po zhutnění tl. 40 mm</t>
  </si>
  <si>
    <t>-275591672</t>
  </si>
  <si>
    <t>14,8-3,8</t>
  </si>
  <si>
    <t>462469107</t>
  </si>
  <si>
    <t>11*1,03 'Přepočtené koeficientem množství</t>
  </si>
  <si>
    <t>-1320149886</t>
  </si>
  <si>
    <t>81,6-8</t>
  </si>
  <si>
    <t>-387761447</t>
  </si>
  <si>
    <t>73,6*1,03 'Přepočtené koeficientem množství</t>
  </si>
  <si>
    <t>Trubní vedení</t>
  </si>
  <si>
    <t>899331111</t>
  </si>
  <si>
    <t>Výšková úprava uličního vstupu nebo vpusti do 200 mm zvýšením poklopu</t>
  </si>
  <si>
    <t>565861416</t>
  </si>
  <si>
    <t>Výšková úprava uličního vstupu nebo vpusti do 200 mm  zvýšením poklopu</t>
  </si>
  <si>
    <t>Poznámka k položce:_x000D_
s výměnou mříže za poklop</t>
  </si>
  <si>
    <t>28661933</t>
  </si>
  <si>
    <t>poklop šachtový litinový dno DN 600 pro třídu zatížení B125</t>
  </si>
  <si>
    <t>-909699532</t>
  </si>
  <si>
    <t>370764530</t>
  </si>
  <si>
    <t>771133723</t>
  </si>
  <si>
    <t>8*1,01 'Přepočtené koeficientem množství</t>
  </si>
  <si>
    <t>1886825496</t>
  </si>
  <si>
    <t>30,5-3</t>
  </si>
  <si>
    <t>850409750</t>
  </si>
  <si>
    <t>27,5*1,01 'Přepočtené koeficientem množství</t>
  </si>
  <si>
    <t>-501583118</t>
  </si>
  <si>
    <t>96,4</t>
  </si>
  <si>
    <t>1383740111</t>
  </si>
  <si>
    <t>96,4*1,01 'Přepočtené koeficientem množství</t>
  </si>
  <si>
    <t>919535557</t>
  </si>
  <si>
    <t>Obetonování trubního propustku betonem prostým tř. C 16/20</t>
  </si>
  <si>
    <t>-59047232</t>
  </si>
  <si>
    <t>Obetonování trubního propustku  betonem prostým bez zvýšených nároků na prostředí tř. C 16/20</t>
  </si>
  <si>
    <t>13,5*0,17</t>
  </si>
  <si>
    <t>919541111</t>
  </si>
  <si>
    <t>Zřízení propustku nebo sjezdu z trub ocelových do DN 400</t>
  </si>
  <si>
    <t>323832863</t>
  </si>
  <si>
    <t>Zřízení propustku nebo sjezdu z trub ocelových  DN do 400 mm</t>
  </si>
  <si>
    <t>13,5</t>
  </si>
  <si>
    <t>55283930</t>
  </si>
  <si>
    <t>trubka ocelová bezešvá hladká jakost 11 353 273x6,3mm</t>
  </si>
  <si>
    <t>-1020822050</t>
  </si>
  <si>
    <t>919732211</t>
  </si>
  <si>
    <t>Styčná spára napojení nového živičného povrchu na stávající za tepla š 15 mm hl 25 mm s prořezáním</t>
  </si>
  <si>
    <t>1263903963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</si>
  <si>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</si>
  <si>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919735113</t>
  </si>
  <si>
    <t>Řezání stávajícího živičného krytu hl do 150 mm</t>
  </si>
  <si>
    <t>1728672929</t>
  </si>
  <si>
    <t>Řezání stávajícího živičného krytu nebo podkladu  hloubky přes 100 do 150 mm</t>
  </si>
  <si>
    <t>1320100670</t>
  </si>
  <si>
    <t>15,7+5</t>
  </si>
  <si>
    <t>468639498</t>
  </si>
  <si>
    <t>15,7</t>
  </si>
  <si>
    <t>-1264941884</t>
  </si>
  <si>
    <t>6,003</t>
  </si>
  <si>
    <t>-893969609</t>
  </si>
  <si>
    <t>6,003*19</t>
  </si>
  <si>
    <t>-593779861</t>
  </si>
  <si>
    <t>4,961</t>
  </si>
  <si>
    <t>1149195790</t>
  </si>
  <si>
    <t>4,961*19</t>
  </si>
  <si>
    <t>1108468473</t>
  </si>
  <si>
    <t>1168890095</t>
  </si>
  <si>
    <t>-1816964565</t>
  </si>
  <si>
    <t>Větev C - Chodníky - I.etapa - uznatelné náklady</t>
  </si>
  <si>
    <t xml:space="preserve">    4 - Vodorovné konstrukce</t>
  </si>
  <si>
    <t>1953818921</t>
  </si>
  <si>
    <t>1+1</t>
  </si>
  <si>
    <t>-810523565</t>
  </si>
  <si>
    <t>710019338</t>
  </si>
  <si>
    <t>"zemina vhodná k ohumusování" (876,3-10,15)*0,15</t>
  </si>
  <si>
    <t>565,7*0,15</t>
  </si>
  <si>
    <t>(200,56-8,4)*0,25</t>
  </si>
  <si>
    <t>36,6*0,1</t>
  </si>
  <si>
    <t>-135633070</t>
  </si>
  <si>
    <t>266,478</t>
  </si>
  <si>
    <t>-22334045</t>
  </si>
  <si>
    <t>"pro obruby" (0,3*0,15)*(3+35,7)</t>
  </si>
  <si>
    <t>1330942809</t>
  </si>
  <si>
    <t>1,742</t>
  </si>
  <si>
    <t>-1896383827</t>
  </si>
  <si>
    <t>1452134205</t>
  </si>
  <si>
    <t>910064341</t>
  </si>
  <si>
    <t>-1655766904</t>
  </si>
  <si>
    <t>2*3</t>
  </si>
  <si>
    <t>-210855071</t>
  </si>
  <si>
    <t>1787990568</t>
  </si>
  <si>
    <t>959077065</t>
  </si>
  <si>
    <t>"zemina vhodná k ohumusování na skládku stavby" (327,9-171,4)*0,15</t>
  </si>
  <si>
    <t>1194308073</t>
  </si>
  <si>
    <t>266,478+1,742</t>
  </si>
  <si>
    <t>-23,475</t>
  </si>
  <si>
    <t>736533328</t>
  </si>
  <si>
    <t>244,745*10</t>
  </si>
  <si>
    <t>2073888832</t>
  </si>
  <si>
    <t>23,475</t>
  </si>
  <si>
    <t>-563463527</t>
  </si>
  <si>
    <t>244,745</t>
  </si>
  <si>
    <t>244,745*1,8 'Přepočtené koeficientem množství</t>
  </si>
  <si>
    <t>-1019655473</t>
  </si>
  <si>
    <t>530,2+226,6-12,9-38,5</t>
  </si>
  <si>
    <t>Vodorovné konstrukce</t>
  </si>
  <si>
    <t>452312141</t>
  </si>
  <si>
    <t>Sedlové lože z betonu prostého tř. C 16/20 otevřený výkop</t>
  </si>
  <si>
    <t>1887770755</t>
  </si>
  <si>
    <t>Podkladní a zajišťovací konstrukce z betonu prostého v otevřeném výkopu sedlové lože pod potrubí z betonu tř. C 16/20</t>
  </si>
  <si>
    <t>0,6*0,1*4</t>
  </si>
  <si>
    <t>-220797102</t>
  </si>
  <si>
    <t>530,2-12,9</t>
  </si>
  <si>
    <t>-1043832204</t>
  </si>
  <si>
    <t>226,6-38,5</t>
  </si>
  <si>
    <t>-443008982</t>
  </si>
  <si>
    <t>8/2</t>
  </si>
  <si>
    <t>-562196144</t>
  </si>
  <si>
    <t>8+(8/2)</t>
  </si>
  <si>
    <t>1583184540</t>
  </si>
  <si>
    <t>594411111</t>
  </si>
  <si>
    <t>Dlažba z lomového kamene s provedením lože z MC</t>
  </si>
  <si>
    <t>40635560</t>
  </si>
  <si>
    <t>Dlažba nebo přídlažba z lomového kamene lomařsky upraveného rigolového  v ploše vodorovné nebo ve sklonu tl. do 250 mm, bez vyplnění spár, s provedením lože tl. 50 mm z cementové malty</t>
  </si>
  <si>
    <t>"čela propustku pod chodníkem" 0,5+0,5</t>
  </si>
  <si>
    <t>1727431175</t>
  </si>
  <si>
    <t>10,2-2,7</t>
  </si>
  <si>
    <t>1061314840</t>
  </si>
  <si>
    <t>7,5*1,03 'Přepočtené koeficientem množství</t>
  </si>
  <si>
    <t>-1378216248</t>
  </si>
  <si>
    <t>520-10,2</t>
  </si>
  <si>
    <t>-1740262533</t>
  </si>
  <si>
    <t>509,8*1,01 'Přepočtené koeficientem množství</t>
  </si>
  <si>
    <t>1265321427</t>
  </si>
  <si>
    <t>178,5+48,1-30,7-7,8</t>
  </si>
  <si>
    <t>280579342</t>
  </si>
  <si>
    <t>178,5-30,7</t>
  </si>
  <si>
    <t>147,8*1,03 'Přepočtené koeficientem množství</t>
  </si>
  <si>
    <t>1676013690</t>
  </si>
  <si>
    <t>48,1-7,8</t>
  </si>
  <si>
    <t>40,3*1,03 'Přepočtené koeficientem množství</t>
  </si>
  <si>
    <t>863900617</t>
  </si>
  <si>
    <t>0,5+0,5</t>
  </si>
  <si>
    <t>871365241</t>
  </si>
  <si>
    <t>Kanalizační potrubí z tvrdého PVC vícevrstvé tuhost třídy SN12 DN 250</t>
  </si>
  <si>
    <t>1056126727</t>
  </si>
  <si>
    <t>Kanalizační potrubí z tvrdého PVC v otevřeném výkopu ve sklonu do 20 %, hladkého plnostěnného vícevrstvého, tuhost třídy SN 12 DN 250</t>
  </si>
  <si>
    <t>899431111</t>
  </si>
  <si>
    <t>Výšková úprava uličního vstupu nebo vpusti do 200 mm zvýšením krycího hrnce, šoupěte nebo hydrantu</t>
  </si>
  <si>
    <t>-477770394</t>
  </si>
  <si>
    <t>Výšková úprava uličního vstupu nebo vpusti do 200 mm  zvýšením krycího hrnce, šoupěte nebo hydrantu bez úpravy armatur</t>
  </si>
  <si>
    <t>1316200430</t>
  </si>
  <si>
    <t>7+14,7+2</t>
  </si>
  <si>
    <t>-(1,5+4+1)</t>
  </si>
  <si>
    <t>-1298516753</t>
  </si>
  <si>
    <t>14,7-4</t>
  </si>
  <si>
    <t>10,7*1,01 'Přepočtené koeficientem množství</t>
  </si>
  <si>
    <t>59217030</t>
  </si>
  <si>
    <t>obrubník betonový silniční přechodový 1000x150x150-250mm</t>
  </si>
  <si>
    <t>134588408</t>
  </si>
  <si>
    <t>2-1</t>
  </si>
  <si>
    <t>59217031</t>
  </si>
  <si>
    <t>obrubník betonový silniční 1000x150x250mm</t>
  </si>
  <si>
    <t>18048154</t>
  </si>
  <si>
    <t>7-1,5</t>
  </si>
  <si>
    <t>5,5*1,01 'Přepočtené koeficientem množství</t>
  </si>
  <si>
    <t>835478087</t>
  </si>
  <si>
    <t>712,1-9,8</t>
  </si>
  <si>
    <t>1202942222</t>
  </si>
  <si>
    <t>702,3*1,01 'Přepočtené koeficientem množství</t>
  </si>
  <si>
    <t>345814346</t>
  </si>
  <si>
    <t>4*0,17</t>
  </si>
  <si>
    <t>-1461905891</t>
  </si>
  <si>
    <t>44,7</t>
  </si>
  <si>
    <t>919735111</t>
  </si>
  <si>
    <t>Řezání stávajícího živičného krytu hl do 50 mm</t>
  </si>
  <si>
    <t>1987608389</t>
  </si>
  <si>
    <t>Řezání stávajícího živičného krytu nebo podkladu  hloubky do 50 mm</t>
  </si>
  <si>
    <t>-463767644</t>
  </si>
  <si>
    <t>-296163648</t>
  </si>
  <si>
    <t>"divočina" 6,7</t>
  </si>
  <si>
    <t>1258303618</t>
  </si>
  <si>
    <t>"příkopy - divočina" 6,7</t>
  </si>
  <si>
    <t>1529683516</t>
  </si>
  <si>
    <t>24,35-16,6</t>
  </si>
  <si>
    <t>-685416451</t>
  </si>
  <si>
    <t>48,4</t>
  </si>
  <si>
    <t>11,06+10,7+9,9+6,6+101+6,1+11,4+5,5+6,5</t>
  </si>
  <si>
    <t>-30,1</t>
  </si>
  <si>
    <t>1428563308</t>
  </si>
  <si>
    <t>15,8+6,3</t>
  </si>
  <si>
    <t>-1279031306</t>
  </si>
  <si>
    <t>25,5-13,5</t>
  </si>
  <si>
    <t>52</t>
  </si>
  <si>
    <t>113154112</t>
  </si>
  <si>
    <t>Frézování živičného krytu tl 40 mm pruh š 0,5 m pl do 500 m2 bez překážek v trase</t>
  </si>
  <si>
    <t>-682683450</t>
  </si>
  <si>
    <t>Frézování živičného podkladu nebo krytu  s naložením na dopravní prostředek plochy do 500 m2 bez překážek v trase pruhu šířky do 0,5 m, tloušťky vrstvy 40 mm</t>
  </si>
  <si>
    <t>1,25</t>
  </si>
  <si>
    <t>53</t>
  </si>
  <si>
    <t>113202111</t>
  </si>
  <si>
    <t>Vytrhání obrub krajníků obrubníků stojatých</t>
  </si>
  <si>
    <t>1185665012</t>
  </si>
  <si>
    <t>Vytrhání obrub  s vybouráním lože, s přemístěním hmot na skládku na vzdálenost do 3 m nebo s naložením na dopravní prostředek z krajníků nebo obrubníků stojatých</t>
  </si>
  <si>
    <t>54</t>
  </si>
  <si>
    <t>1045819986</t>
  </si>
  <si>
    <t>"podklad na trvalou skládku" 54,247</t>
  </si>
  <si>
    <t>"frezink na trvalou skládku" 0,129</t>
  </si>
  <si>
    <t>-564430726</t>
  </si>
  <si>
    <t>54,376*19</t>
  </si>
  <si>
    <t>1526082249</t>
  </si>
  <si>
    <t>"dlažba, odseky po očištění v rámci stavby" 3,216</t>
  </si>
  <si>
    <t>1,976+7,183+0,82</t>
  </si>
  <si>
    <t>3,792</t>
  </si>
  <si>
    <t>57</t>
  </si>
  <si>
    <t>-1423796995</t>
  </si>
  <si>
    <t>16,987*19</t>
  </si>
  <si>
    <t>58</t>
  </si>
  <si>
    <t>-1242961130</t>
  </si>
  <si>
    <t>9,979</t>
  </si>
  <si>
    <t>59</t>
  </si>
  <si>
    <t>527327830</t>
  </si>
  <si>
    <t>0,129+3,792</t>
  </si>
  <si>
    <t>60</t>
  </si>
  <si>
    <t>-1860427018</t>
  </si>
  <si>
    <t>54,247</t>
  </si>
  <si>
    <t>61</t>
  </si>
  <si>
    <t>-1844884200</t>
  </si>
  <si>
    <t>62</t>
  </si>
  <si>
    <t>1773062591</t>
  </si>
  <si>
    <t>Větev D - Chodníky - I.etapa - uznatelné náklady</t>
  </si>
  <si>
    <t>364419236</t>
  </si>
  <si>
    <t>"zemina vhodná k ohumusování" 596,45*0,15</t>
  </si>
  <si>
    <t>376,4*0,15</t>
  </si>
  <si>
    <t>44,88*0,25</t>
  </si>
  <si>
    <t>53,7*0,1</t>
  </si>
  <si>
    <t>61341769</t>
  </si>
  <si>
    <t>162,518</t>
  </si>
  <si>
    <t>-655361157</t>
  </si>
  <si>
    <t>"zemina vhodná k ohumusování na skládku stavby" (192-28,3)*0,15</t>
  </si>
  <si>
    <t>-1387584532</t>
  </si>
  <si>
    <t>162,518-24,555</t>
  </si>
  <si>
    <t>156358632</t>
  </si>
  <si>
    <t>137,963*10</t>
  </si>
  <si>
    <t>-255045444</t>
  </si>
  <si>
    <t>24,555</t>
  </si>
  <si>
    <t>441395865</t>
  </si>
  <si>
    <t>137,963</t>
  </si>
  <si>
    <t>137,963*1,8 'Přepočtené koeficientem množství</t>
  </si>
  <si>
    <t>-827824402</t>
  </si>
  <si>
    <t>374,9+41,3+10,8</t>
  </si>
  <si>
    <t>564831111</t>
  </si>
  <si>
    <t>Podklad ze štěrkodrtě ŠD tl 100 mm</t>
  </si>
  <si>
    <t>681779309</t>
  </si>
  <si>
    <t>Podklad ze štěrkodrti ŠD  s rozprostřením a zhutněním, po zhutnění tl. 100 mm</t>
  </si>
  <si>
    <t>"dorovnání podkladní kce" 10,8</t>
  </si>
  <si>
    <t>564851111</t>
  </si>
  <si>
    <t>Podklad ze štěrkodrtě ŠD tl 150 mm</t>
  </si>
  <si>
    <t>-1023370569</t>
  </si>
  <si>
    <t>Podklad ze štěrkodrti ŠD  s rozprostřením a zhutněním, po zhutnění tl. 150 mm</t>
  </si>
  <si>
    <t>"dorovnání ploch" 43,25</t>
  </si>
  <si>
    <t>495616431</t>
  </si>
  <si>
    <t>374,9</t>
  </si>
  <si>
    <t>595533313</t>
  </si>
  <si>
    <t>41,3</t>
  </si>
  <si>
    <t>1167855257</t>
  </si>
  <si>
    <t>4,88</t>
  </si>
  <si>
    <t>917504963</t>
  </si>
  <si>
    <t>4,88*1,03 'Přepočtené koeficientem množství</t>
  </si>
  <si>
    <t>-1564478806</t>
  </si>
  <si>
    <t>370,02</t>
  </si>
  <si>
    <t>-248155247</t>
  </si>
  <si>
    <t>370,02*1,02 'Přepočtené koeficientem množství</t>
  </si>
  <si>
    <t>-209535630</t>
  </si>
  <si>
    <t>30,12+11,18+10,8</t>
  </si>
  <si>
    <t>-1935567295</t>
  </si>
  <si>
    <t>30,12+10,8</t>
  </si>
  <si>
    <t>40,92*1,03 'Přepočtené koeficientem množství</t>
  </si>
  <si>
    <t>-23625831</t>
  </si>
  <si>
    <t>11,18</t>
  </si>
  <si>
    <t>11,18*1,03 'Přepočtené koeficientem množství</t>
  </si>
  <si>
    <t>1963986888</t>
  </si>
  <si>
    <t>Poznámka k položce:_x000D_
vč. výměny poklopu</t>
  </si>
  <si>
    <t>414074679</t>
  </si>
  <si>
    <t>575,6</t>
  </si>
  <si>
    <t>20957429</t>
  </si>
  <si>
    <t>575,6*1,01 'Přepočtené koeficientem množství</t>
  </si>
  <si>
    <t>646147369</t>
  </si>
  <si>
    <t>11,2</t>
  </si>
  <si>
    <t>374865252</t>
  </si>
  <si>
    <t>219883468</t>
  </si>
  <si>
    <t>9,2+86,48</t>
  </si>
  <si>
    <t>1683668225</t>
  </si>
  <si>
    <t>9,2</t>
  </si>
  <si>
    <t>-1474269722</t>
  </si>
  <si>
    <t>27,747</t>
  </si>
  <si>
    <t>-1877250794</t>
  </si>
  <si>
    <t>27,747*19</t>
  </si>
  <si>
    <t>1236080581</t>
  </si>
  <si>
    <t>2,907</t>
  </si>
  <si>
    <t>-985570900</t>
  </si>
  <si>
    <t>2,907*19</t>
  </si>
  <si>
    <t>-558291096</t>
  </si>
  <si>
    <t>1663790866</t>
  </si>
  <si>
    <t>-1264024467</t>
  </si>
  <si>
    <t>VRN - Vedlejší rozpočtové náklady</t>
  </si>
  <si>
    <t>Projekce dopravní Filip, s.r.o.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</si>
  <si>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</si>
  <si>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</si>
  <si>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</si>
  <si>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</si>
  <si>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012303000</t>
  </si>
  <si>
    <t>Geodetické práce po výstavbě</t>
  </si>
  <si>
    <t>1024</t>
  </si>
  <si>
    <t>628148604</t>
  </si>
  <si>
    <t>VRN3</t>
  </si>
  <si>
    <t>Zařízení staveniště</t>
  </si>
  <si>
    <t>030001000</t>
  </si>
  <si>
    <t>1902908243</t>
  </si>
  <si>
    <t>034303000</t>
  </si>
  <si>
    <t>Dopravní značení na staveništi</t>
  </si>
  <si>
    <t>1232879916</t>
  </si>
  <si>
    <t>034503000</t>
  </si>
  <si>
    <t>Informační tabule na staveništi</t>
  </si>
  <si>
    <t>-716880849</t>
  </si>
  <si>
    <t>II. - Neuznatelné náklady</t>
  </si>
  <si>
    <t>Větev A1 - Chodníky - I.etapa - neuznatelné náklady</t>
  </si>
  <si>
    <t>-1124014771</t>
  </si>
  <si>
    <t>2*0,15</t>
  </si>
  <si>
    <t>19,4*0,25</t>
  </si>
  <si>
    <t>10,8*0,1</t>
  </si>
  <si>
    <t>-1297626479</t>
  </si>
  <si>
    <t>6,23</t>
  </si>
  <si>
    <t>-1018722223</t>
  </si>
  <si>
    <t>"pro profilaci příkopu" 45,7*0,3</t>
  </si>
  <si>
    <t>"pro obruby" 8,5*1*0,5</t>
  </si>
  <si>
    <t>-1123256605</t>
  </si>
  <si>
    <t>17,96</t>
  </si>
  <si>
    <t>162201102</t>
  </si>
  <si>
    <t>Vodorovné přemístění do 50 m výkopku/sypaniny z horniny tř. 1 až 4</t>
  </si>
  <si>
    <t>-1268534431</t>
  </si>
  <si>
    <t>Vodorovné přemístění výkopku nebo sypaniny po suchu  na obvyklém dopravním prostředku, bez naložení výkopku, avšak se složením bez rozhrnutí z horniny tř. 1 až 4 na vzdálenost přes 20 do 50 m</t>
  </si>
  <si>
    <t>"v rámci stavby"1,25</t>
  </si>
  <si>
    <t>1730891628</t>
  </si>
  <si>
    <t>"zemina vhodná k ohumusování ze skládky stavby" 35,1*0,15</t>
  </si>
  <si>
    <t>-1178273403</t>
  </si>
  <si>
    <t>6,23+17,96</t>
  </si>
  <si>
    <t>-1,25</t>
  </si>
  <si>
    <t>-1441401127</t>
  </si>
  <si>
    <t>22,94*10</t>
  </si>
  <si>
    <t>167101101</t>
  </si>
  <si>
    <t>Nakládání výkopku z hornin tř. 1 až 4 do 100 m3</t>
  </si>
  <si>
    <t>927114450</t>
  </si>
  <si>
    <t>Nakládání, skládání a překládání neulehlého výkopku nebo sypaniny  nakládání, množství do 100 m3, z hornin tř. 1 až 4</t>
  </si>
  <si>
    <t xml:space="preserve"> 35,1*0,15</t>
  </si>
  <si>
    <t>619573289</t>
  </si>
  <si>
    <t>22,94</t>
  </si>
  <si>
    <t>22,94*1,8 'Přepočtené koeficientem množství</t>
  </si>
  <si>
    <t>174201101</t>
  </si>
  <si>
    <t>Zásyp jam, šachet rýh nebo kolem objektů sypaninou bez zhutnění</t>
  </si>
  <si>
    <t>-157506300</t>
  </si>
  <si>
    <t>Zásyp sypaninou z jakékoliv horniny  s uložením výkopku ve vrstvách bez zhutnění jam, šachet, rýh nebo kolem objektů v těchto vykopávkách</t>
  </si>
  <si>
    <t>175111101</t>
  </si>
  <si>
    <t>Obsypání potrubí ručně sypaninou bez prohození sítem, uloženou do 3 m</t>
  </si>
  <si>
    <t>1997387702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</si>
  <si>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</si>
  <si>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6,5*0,3</t>
  </si>
  <si>
    <t>(12,2+4,6)*0,17</t>
  </si>
  <si>
    <t>58331200</t>
  </si>
  <si>
    <t>štěrkopísek netříděný zásypový</t>
  </si>
  <si>
    <t>1872958250</t>
  </si>
  <si>
    <t>4,806</t>
  </si>
  <si>
    <t>4,806*2 'Přepočtené koeficientem množství</t>
  </si>
  <si>
    <t>181111111</t>
  </si>
  <si>
    <t>Plošná úprava terénu do 500 m2 zemina tř 1 až 4 nerovnosti do 100 mm v rovinně a svahu do 1:5</t>
  </si>
  <si>
    <t>-1021963155</t>
  </si>
  <si>
    <t>Plošná úprava terénu v zemině tř. 1 až 4 s urovnáním povrchu bez doplnění ornice souvislé plochy do 500 m2 při nerovnostech terénu přes 50 do 100 mm v rovině nebo na svahu do 1:5</t>
  </si>
  <si>
    <t>35,1</t>
  </si>
  <si>
    <t>181301102</t>
  </si>
  <si>
    <t>Rozprostření ornice tl vrstvy do 150 mm pl do 500 m2 v rovině nebo ve svahu do 1:5</t>
  </si>
  <si>
    <t>-1013539268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</si>
  <si>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</si>
  <si>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</si>
  <si>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</si>
  <si>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-1015945478</t>
  </si>
  <si>
    <t>Založení trávníku na půdě předem připravené plochy do 1000 m2 výsevem včetně utažení parkového v rovině nebo na svahu do 1:5</t>
  </si>
  <si>
    <t>00572420</t>
  </si>
  <si>
    <t>osivo směs travní parková okrasná</t>
  </si>
  <si>
    <t>kg</t>
  </si>
  <si>
    <t>-1974494527</t>
  </si>
  <si>
    <t>35,1*0,03</t>
  </si>
  <si>
    <t>-1812086409</t>
  </si>
  <si>
    <t>12,4+13,8</t>
  </si>
  <si>
    <t>183402121</t>
  </si>
  <si>
    <t>Rozrušení půdy souvislé plochy do 500 m2 hloubky do 150 mm v rovině a svahu do 1:5</t>
  </si>
  <si>
    <t>82939034</t>
  </si>
  <si>
    <t>Rozrušení půdy na hloubku přes 50 do 150 mm souvislé plochy do 500 m2 v rovině nebo na svahu do 1:5</t>
  </si>
  <si>
    <t>184802111</t>
  </si>
  <si>
    <t>Chemické odplevelení před založením kultury nad 20 m2 postřikem na široko v rovině a svahu do 1:5</t>
  </si>
  <si>
    <t>-730591339</t>
  </si>
  <si>
    <t>Chemické odplevelení půdy před založením kultury, trávníku nebo zpevněných ploch  o výměře jednotlivě přes 20 m2 v rovině nebo na svahu do 1:5 postřikem na široko</t>
  </si>
  <si>
    <t>2*(35,1)</t>
  </si>
  <si>
    <t>185804312</t>
  </si>
  <si>
    <t>Zalití rostlin vodou plocha přes 20 m2</t>
  </si>
  <si>
    <t>728581657</t>
  </si>
  <si>
    <t>Zalití rostlin vodou plochy záhonů jednotlivě přes 20 m2</t>
  </si>
  <si>
    <t>35,1*0,025</t>
  </si>
  <si>
    <t>451573111</t>
  </si>
  <si>
    <t>Lože pod potrubí otevřený výkop ze štěrkopísku</t>
  </si>
  <si>
    <t>704365127</t>
  </si>
  <si>
    <t>Lože pod potrubí, stoky a drobné objekty v otevřeném výkopu z písku a štěrkopísku do 63 mm</t>
  </si>
  <si>
    <t>6,5*0,6*0,1</t>
  </si>
  <si>
    <t>(12,2+4,6)*0,3*0,1</t>
  </si>
  <si>
    <t>452387131</t>
  </si>
  <si>
    <t>Podkladní rám z betonu prostého tř.C 25/30 v nad 200 mm</t>
  </si>
  <si>
    <t>-1753337414</t>
  </si>
  <si>
    <t>Podkladní a vyrovnávací konstrukce z betonu vyrovnávací rámy z prostého betonu tř. C 25/30 pod poklopy a mříže, výšky přes 200 mm</t>
  </si>
  <si>
    <t>1613605491</t>
  </si>
  <si>
    <t>12,4</t>
  </si>
  <si>
    <t>-375347703</t>
  </si>
  <si>
    <t>13,8</t>
  </si>
  <si>
    <t>-1629290323</t>
  </si>
  <si>
    <t>12,4+(68,8/2)</t>
  </si>
  <si>
    <t>252539230</t>
  </si>
  <si>
    <t>569951133</t>
  </si>
  <si>
    <t>Zpevnění krajnic asfaltovým recyklátem tl 150 mm</t>
  </si>
  <si>
    <t>-2118754771</t>
  </si>
  <si>
    <t>Zpevnění krajnic nebo komunikací pro pěší  s rozprostřením a zhutněním, po zhutnění asfaltovým recyklátem tl. 150 mm</t>
  </si>
  <si>
    <t>7+1,2</t>
  </si>
  <si>
    <t>-1077561787</t>
  </si>
  <si>
    <t>2000849348</t>
  </si>
  <si>
    <t>68,8+12,4+(68,8/2)</t>
  </si>
  <si>
    <t>408761918</t>
  </si>
  <si>
    <t>68,8+12,4</t>
  </si>
  <si>
    <t>-1843752297</t>
  </si>
  <si>
    <t>"příkop - divočina" 60,4*1,2</t>
  </si>
  <si>
    <t>-918505079</t>
  </si>
  <si>
    <t>"čela propustků" 1+1+1+0,5+0,5+0,5</t>
  </si>
  <si>
    <t>273113807</t>
  </si>
  <si>
    <t>-1632501210</t>
  </si>
  <si>
    <t>13,8*1,03 'Přepočtené koeficientem množství</t>
  </si>
  <si>
    <t>599432111</t>
  </si>
  <si>
    <t>Vyplnění spár dlažby z lomového kamene drobným kamenivem</t>
  </si>
  <si>
    <t>-1072586073</t>
  </si>
  <si>
    <t>Vyplnění spár dlažby (přídlažby) z lomového kamene  v jakémkoliv sklonu plochy a jakékoliv tloušťky kamenivem těženým</t>
  </si>
  <si>
    <t>-1059320073</t>
  </si>
  <si>
    <t>1+1+1+0,5+0,5+0,5</t>
  </si>
  <si>
    <t>871265211</t>
  </si>
  <si>
    <t>Kanalizační potrubí z tvrdého PVC jednovrstvé tuhost třídy SN4 DN 110</t>
  </si>
  <si>
    <t>1113762068</t>
  </si>
  <si>
    <t>Kanalizační potrubí z tvrdého PVC v otevřeném výkopu ve sklonu do 20 %, hladkého plnostěnného jednovrstvého, tuhost třídy SN 4 DN 110</t>
  </si>
  <si>
    <t>12,2</t>
  </si>
  <si>
    <t>871265231</t>
  </si>
  <si>
    <t>Kanalizační potrubí z tvrdého PVC jednovrstvé tuhost třídy SN10 DN 110</t>
  </si>
  <si>
    <t>-813943901</t>
  </si>
  <si>
    <t>Kanalizační potrubí z tvrdého PVC v otevřeném výkopu ve sklonu do 20 %, hladkého plnostěnného jednovrstvého, tuhost třídy SN 10 DN 110</t>
  </si>
  <si>
    <t>4,6</t>
  </si>
  <si>
    <t>1619183837</t>
  </si>
  <si>
    <t>877265211</t>
  </si>
  <si>
    <t>Montáž tvarovek z tvrdého PVC-systém KG nebo z polypropylenu-systém KG 2000 jednoosé DN 110</t>
  </si>
  <si>
    <t>1854041424</t>
  </si>
  <si>
    <t>Montáž tvarovek na kanalizačním potrubí z trub z plastu  z tvrdého PVC nebo z polypropylenu v otevřeném výkopu jednoosých DN 110</t>
  </si>
  <si>
    <t>28611351</t>
  </si>
  <si>
    <t>koleno kanalizační PVC KG 110x45°</t>
  </si>
  <si>
    <t>2045551428</t>
  </si>
  <si>
    <t>877265271</t>
  </si>
  <si>
    <t>Montáž lapače střešních splavenin z tvrdého PVC-systém KG DN 110</t>
  </si>
  <si>
    <t>-937471959</t>
  </si>
  <si>
    <t>Montáž tvarovek na kanalizačním potrubí z trub z plastu  z tvrdého PVC nebo z polypropylenu v otevřeném výkopu lapačů střešních splavenin DN 100</t>
  </si>
  <si>
    <t>28341112</t>
  </si>
  <si>
    <t>lapače střešních splavenin okapová vpusť bez koše+odnímatelný sifonový uzávěr z PP</t>
  </si>
  <si>
    <t>1636079018</t>
  </si>
  <si>
    <t>877365211</t>
  </si>
  <si>
    <t>Montáž tvarovek z tvrdého PVC-systém KG nebo z polypropylenu-systém KG 2000 jednoosé DN 250</t>
  </si>
  <si>
    <t>1247604319</t>
  </si>
  <si>
    <t>Montáž tvarovek na kanalizačním potrubí z trub z plastu  z tvrdého PVC nebo z polypropylenu v otevřeném výkopu jednoosých DN 250</t>
  </si>
  <si>
    <t>28611371</t>
  </si>
  <si>
    <t>koleno kanalizace PVC KG 250x45°</t>
  </si>
  <si>
    <t>-1142313579</t>
  </si>
  <si>
    <t>899203112</t>
  </si>
  <si>
    <t>Osazení mříží litinových včetně rámů a košů na bahno pro třídu zatížení B12, C250</t>
  </si>
  <si>
    <t>1212683531</t>
  </si>
  <si>
    <t>Osazení mříží litinových včetně rámů a košů na bahno pro třídu zatížení B125, C250</t>
  </si>
  <si>
    <t>mříž</t>
  </si>
  <si>
    <t>horská vpust - rám s dvojitou mříží B125, rám litina, mříže litina</t>
  </si>
  <si>
    <t>-219235456</t>
  </si>
  <si>
    <t>899203211</t>
  </si>
  <si>
    <t>Demontáž mříží litinových včetně rámů hmotnosti přes 100 do 150 kg</t>
  </si>
  <si>
    <t>-1462164339</t>
  </si>
  <si>
    <t>Demontáž mříží litinových včetně rámů, hmotnosti jednotlivě přes 100 do 150 Kg</t>
  </si>
  <si>
    <t>-752548432</t>
  </si>
  <si>
    <t>5,5</t>
  </si>
  <si>
    <t>-134102280</t>
  </si>
  <si>
    <t>-779015578</t>
  </si>
  <si>
    <t>9,6+59,4</t>
  </si>
  <si>
    <t>-1886045356</t>
  </si>
  <si>
    <t>9,6</t>
  </si>
  <si>
    <t>9,6*1,01 'Přepočtené koeficientem množství</t>
  </si>
  <si>
    <t>59217017</t>
  </si>
  <si>
    <t>obrubník betonový chodníkový 1000x100x250mm</t>
  </si>
  <si>
    <t>910367922</t>
  </si>
  <si>
    <t>59,4</t>
  </si>
  <si>
    <t>59,4*1,01 'Přepočtené koeficientem množství</t>
  </si>
  <si>
    <t>1286050093</t>
  </si>
  <si>
    <t>12*0,17</t>
  </si>
  <si>
    <t>-1727995235</t>
  </si>
  <si>
    <t>-1493885022</t>
  </si>
  <si>
    <t>544249921</t>
  </si>
  <si>
    <t>117,1</t>
  </si>
  <si>
    <t>354123659</t>
  </si>
  <si>
    <t>99,6+4,8+12,7</t>
  </si>
  <si>
    <t>118051146</t>
  </si>
  <si>
    <t>80</t>
  </si>
  <si>
    <t>-398224322</t>
  </si>
  <si>
    <t>"divočina" 61,2</t>
  </si>
  <si>
    <t>838032451</t>
  </si>
  <si>
    <t>"příkopy - divočina" 61,2</t>
  </si>
  <si>
    <t>63</t>
  </si>
  <si>
    <t>-1044675471</t>
  </si>
  <si>
    <t>20,2</t>
  </si>
  <si>
    <t>64</t>
  </si>
  <si>
    <t>113107342</t>
  </si>
  <si>
    <t>Odstranění podkladu živičného tl 100 mm strojně pl do 50 m2</t>
  </si>
  <si>
    <t>-1826463615</t>
  </si>
  <si>
    <t>Odstranění podkladů nebo krytů strojně plochy jednotlivě do 50 m2 s přemístěním hmot na skládku na vzdálenost do 3 m nebo s naložením na dopravní prostředek živičných, o tl. vrstvy přes 50 do 100 mm</t>
  </si>
  <si>
    <t>68,8/2</t>
  </si>
  <si>
    <t>65</t>
  </si>
  <si>
    <t>-611361477</t>
  </si>
  <si>
    <t>66</t>
  </si>
  <si>
    <t>-562268016</t>
  </si>
  <si>
    <t>49,6+19,2</t>
  </si>
  <si>
    <t>67</t>
  </si>
  <si>
    <t>-824188081</t>
  </si>
  <si>
    <t>68</t>
  </si>
  <si>
    <t>1364434557</t>
  </si>
  <si>
    <t>"podklad na trvalou skládku" 5,858</t>
  </si>
  <si>
    <t>"frezink na trvalou skladku" 7,086</t>
  </si>
  <si>
    <t>69</t>
  </si>
  <si>
    <t>-1466150907</t>
  </si>
  <si>
    <t>12,944*19</t>
  </si>
  <si>
    <t>70</t>
  </si>
  <si>
    <t>2047555335</t>
  </si>
  <si>
    <t>"dlažba, odseky po očištění v rámci stavby" 29,376</t>
  </si>
  <si>
    <t>7,568+1,675</t>
  </si>
  <si>
    <t>4,142</t>
  </si>
  <si>
    <t>71</t>
  </si>
  <si>
    <t>1893054362</t>
  </si>
  <si>
    <t>13,385*19</t>
  </si>
  <si>
    <t>72</t>
  </si>
  <si>
    <t>-1994331466</t>
  </si>
  <si>
    <t>73</t>
  </si>
  <si>
    <t>1031217684</t>
  </si>
  <si>
    <t>9,243+7,086</t>
  </si>
  <si>
    <t>74</t>
  </si>
  <si>
    <t>-1847785580</t>
  </si>
  <si>
    <t>5,858</t>
  </si>
  <si>
    <t>75</t>
  </si>
  <si>
    <t>780594339</t>
  </si>
  <si>
    <t>Větev A2 - Chodníky - I.etapa - neuznatelné náklady</t>
  </si>
  <si>
    <t xml:space="preserve">    6 - Úpravy povrchů, podlahy a osazování výplní</t>
  </si>
  <si>
    <t>-394015902</t>
  </si>
  <si>
    <t>"zemina vhodná k ohumusování" 23*0,15</t>
  </si>
  <si>
    <t>102,3*0,25</t>
  </si>
  <si>
    <t>27,2*0,1</t>
  </si>
  <si>
    <t>1644770368</t>
  </si>
  <si>
    <t>31,745</t>
  </si>
  <si>
    <t>127223416</t>
  </si>
  <si>
    <t>"pro profilaci příkopu" 45,2*0,3</t>
  </si>
  <si>
    <t>"pro profilaci příkopu" 5,2*0,4</t>
  </si>
  <si>
    <t>-1355251385</t>
  </si>
  <si>
    <t>15,64</t>
  </si>
  <si>
    <t>-642177676</t>
  </si>
  <si>
    <t>"v rámci stavby" 0,77</t>
  </si>
  <si>
    <t>-540634901</t>
  </si>
  <si>
    <t>"zemina vhodná k ohumusování na skládku stavby" 3,45</t>
  </si>
  <si>
    <t>"zemina vhodná k ohumusování ze skládku stavby na místo upotřebení" (45,6-23)*0,15+3,45</t>
  </si>
  <si>
    <t>-1456541637</t>
  </si>
  <si>
    <t>31,745+15,64</t>
  </si>
  <si>
    <t>-0,77</t>
  </si>
  <si>
    <t>-3,45</t>
  </si>
  <si>
    <t>229425386</t>
  </si>
  <si>
    <t>43,165*10</t>
  </si>
  <si>
    <t>2078812457</t>
  </si>
  <si>
    <t>6,84+0,77</t>
  </si>
  <si>
    <t>2080594122</t>
  </si>
  <si>
    <t>3,45</t>
  </si>
  <si>
    <t>-1070426352</t>
  </si>
  <si>
    <t>43,165</t>
  </si>
  <si>
    <t>43,165*1,8 'Přepočtené koeficientem množství</t>
  </si>
  <si>
    <t>-288732314</t>
  </si>
  <si>
    <t>0,77</t>
  </si>
  <si>
    <t>425063203</t>
  </si>
  <si>
    <t>45,6</t>
  </si>
  <si>
    <t>-472331879</t>
  </si>
  <si>
    <t>162950760</t>
  </si>
  <si>
    <t>-1929116393</t>
  </si>
  <si>
    <t>45,6*0,03</t>
  </si>
  <si>
    <t>144526148</t>
  </si>
  <si>
    <t>81,8</t>
  </si>
  <si>
    <t>183151113</t>
  </si>
  <si>
    <t>Hloubení jam pro výsadbu dřevin strojně v rovině nebo ve svahu do 1:5 objem jamky do 0,50 m3</t>
  </si>
  <si>
    <t>-2130871923</t>
  </si>
  <si>
    <t>Hloubení jam pro výsadbu dřevin strojně v rovině nebo ve svahu do 1:5, objem přes 0,30 do 0,50 m3</t>
  </si>
  <si>
    <t>183151115</t>
  </si>
  <si>
    <t>Hloubení jam pro výsadbu dřevin strojně v rovině nebo ve svahu do 1:5 objem jamky do 1,1 m3</t>
  </si>
  <si>
    <t>1396799231</t>
  </si>
  <si>
    <t>Hloubení jam pro výsadbu dřevin strojně v rovině nebo ve svahu do 1:5, objem přes 0,70 do 1,10 m3</t>
  </si>
  <si>
    <t>-905500173</t>
  </si>
  <si>
    <t>184102114</t>
  </si>
  <si>
    <t>Výsadba dřeviny s balem D do 0,5 m do jamky se zalitím v rovině a svahu do 1:5</t>
  </si>
  <si>
    <t>321601715</t>
  </si>
  <si>
    <t>Výsadba dřeviny s balem do předem vyhloubené jamky se zalitím  v rovině nebo na svahu do 1:5, při průměru balu přes 400 do 500 mm</t>
  </si>
  <si>
    <t>Poznámka k položce:_x000D_
stávající přesazení</t>
  </si>
  <si>
    <t>184102116</t>
  </si>
  <si>
    <t>Výsadba dřeviny s balem D do 0,8 m do jamky se zalitím v rovině a svahu do 1:5</t>
  </si>
  <si>
    <t>631047352</t>
  </si>
  <si>
    <t>Výsadba dřeviny s balem do předem vyhloubené jamky se zalitím  v rovině nebo na svahu do 1:5, při průměru balu přes 600 do 800 mm</t>
  </si>
  <si>
    <t xml:space="preserve">Poznámka k položce:_x000D_
stávající přesazení_x000D_
</t>
  </si>
  <si>
    <t>184215133</t>
  </si>
  <si>
    <t>Ukotvení kmene dřevin třemi kůly D do 0,1 m délky do 3 m</t>
  </si>
  <si>
    <t>218433789</t>
  </si>
  <si>
    <t>Ukotvení dřeviny kůly třemi kůly, délky přes 2 do 3 m</t>
  </si>
  <si>
    <t>Poznámka k položce:_x000D_
vč. zhotovení příček dl. 50 cm z kůlu</t>
  </si>
  <si>
    <t>60591257</t>
  </si>
  <si>
    <t>kůl vyvazovací dřevěný impregnovaný D 8cm dl 3m</t>
  </si>
  <si>
    <t>136388008</t>
  </si>
  <si>
    <t>184502112</t>
  </si>
  <si>
    <t>Vyzvednutí dřeviny k přesazení s balem D do 0,5 m v rovině a svahu do 1:5</t>
  </si>
  <si>
    <t>321940022</t>
  </si>
  <si>
    <t>Vyzvednutí dřeviny k přesazení s balem  v rovině nebo na svahu do 1:5, při průměru balu přes 400 do 500 mm</t>
  </si>
  <si>
    <t>184512111</t>
  </si>
  <si>
    <t>Vyzvednutí křovin k přesazení bez balu v rovině a svahu do 1:5</t>
  </si>
  <si>
    <t>515810818</t>
  </si>
  <si>
    <t>Vyzvednutí dřeviny k přesazení bez balu  v rovině nebo na svahu do 1:5 křovin</t>
  </si>
  <si>
    <t>184801121</t>
  </si>
  <si>
    <t>Ošetřování vysazených dřevin soliterních v rovině a svahu do 1:5</t>
  </si>
  <si>
    <t>2091358812</t>
  </si>
  <si>
    <t>Ošetření vysazených dřevin  solitérních v rovině nebo na svahu do 1:5</t>
  </si>
  <si>
    <t>1+12</t>
  </si>
  <si>
    <t>1773510918</t>
  </si>
  <si>
    <t>2*(45,6)</t>
  </si>
  <si>
    <t>1102483965</t>
  </si>
  <si>
    <t>45,6*0,025</t>
  </si>
  <si>
    <t>542559265</t>
  </si>
  <si>
    <t>"pod žlab" 15,5*0,7*0,1</t>
  </si>
  <si>
    <t>156851443</t>
  </si>
  <si>
    <t>"dorovnání ploch" 46,8</t>
  </si>
  <si>
    <t>6430338</t>
  </si>
  <si>
    <t>-1727816289</t>
  </si>
  <si>
    <t>34,8/2</t>
  </si>
  <si>
    <t>598330793</t>
  </si>
  <si>
    <t>10,9</t>
  </si>
  <si>
    <t>817986955</t>
  </si>
  <si>
    <t>34,8+17,4</t>
  </si>
  <si>
    <t>1756998248</t>
  </si>
  <si>
    <t>-513245554</t>
  </si>
  <si>
    <t>"příkop - divočina" 65,2*1,2</t>
  </si>
  <si>
    <t>-1278998161</t>
  </si>
  <si>
    <t>"čela propustků" 0,5</t>
  </si>
  <si>
    <t>-813464813</t>
  </si>
  <si>
    <t>-700387024</t>
  </si>
  <si>
    <t>81,8*1,03 'Přepočtené koeficientem množství</t>
  </si>
  <si>
    <t>-1460564045</t>
  </si>
  <si>
    <t>1006674158</t>
  </si>
  <si>
    <t>0,5</t>
  </si>
  <si>
    <t>Úpravy povrchů, podlahy a osazování výplní</t>
  </si>
  <si>
    <t>637121112</t>
  </si>
  <si>
    <t>Okapový chodník z kačírku tl 150 mm s udusáním</t>
  </si>
  <si>
    <t>-2081611523</t>
  </si>
  <si>
    <t>Okapový chodník z kameniva  s udusáním a urovnáním povrchu z kačírku tl. 150 mm</t>
  </si>
  <si>
    <t>0,7</t>
  </si>
  <si>
    <t>912211111</t>
  </si>
  <si>
    <t>Montáž směrového sloupku silničního plastového prosté uložení bez betonového základu</t>
  </si>
  <si>
    <t>-865663747</t>
  </si>
  <si>
    <t>Montáž směrového sloupku  plastového s odrazkou prostým uložením bez betonového základu silničního</t>
  </si>
  <si>
    <t>40445158</t>
  </si>
  <si>
    <t>sloupek směrový silniční plastový 1,2m</t>
  </si>
  <si>
    <t>1784875504</t>
  </si>
  <si>
    <t>"Z11g" 1</t>
  </si>
  <si>
    <t>-383045036</t>
  </si>
  <si>
    <t>5+10,5+5,3+5,1</t>
  </si>
  <si>
    <t>-1167707117</t>
  </si>
  <si>
    <t>25,9*1,01 'Přepočtené koeficientem množství</t>
  </si>
  <si>
    <t>-465436919</t>
  </si>
  <si>
    <t>40,3</t>
  </si>
  <si>
    <t>-1159524954</t>
  </si>
  <si>
    <t>40,3*1,01 'Přepočtené koeficientem množství</t>
  </si>
  <si>
    <t>919726122</t>
  </si>
  <si>
    <t>Geotextilie pro ochranu, separaci a filtraci netkaná měrná hmotnost do 300 g/m2</t>
  </si>
  <si>
    <t>-1225384139</t>
  </si>
  <si>
    <t>Geotextilie netkaná pro ochranu, separaci nebo filtraci měrná hmotnost přes 200 do 300 g/m2</t>
  </si>
  <si>
    <t>-1797801090</t>
  </si>
  <si>
    <t>69,5</t>
  </si>
  <si>
    <t>-1785093605</t>
  </si>
  <si>
    <t>1264990695</t>
  </si>
  <si>
    <t>71,2</t>
  </si>
  <si>
    <t>1755179597</t>
  </si>
  <si>
    <t>15,5</t>
  </si>
  <si>
    <t>2094766123</t>
  </si>
  <si>
    <t>1904571188</t>
  </si>
  <si>
    <t>"divočina" 42,3</t>
  </si>
  <si>
    <t>611540654</t>
  </si>
  <si>
    <t>"příkopy - divočina" 42,3</t>
  </si>
  <si>
    <t>113107162</t>
  </si>
  <si>
    <t>Odstranění podkladu z kameniva drceného tl 200 mm strojně pl přes 50 do 200 m2</t>
  </si>
  <si>
    <t>1927347962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</si>
  <si>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</si>
  <si>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184,8</t>
  </si>
  <si>
    <t>491219956</t>
  </si>
  <si>
    <t>793459774</t>
  </si>
  <si>
    <t>-1982199662</t>
  </si>
  <si>
    <t>-1247110697</t>
  </si>
  <si>
    <t>-239779370</t>
  </si>
  <si>
    <t>"podklad na trvalou skládku" 53,592</t>
  </si>
  <si>
    <t>"frezink na trvalou skládku" 3,584</t>
  </si>
  <si>
    <t>355533573</t>
  </si>
  <si>
    <t>57,176*19</t>
  </si>
  <si>
    <t>-2032391738</t>
  </si>
  <si>
    <t>"dlažba, odseky po očištění v rámci stavby" 20,304</t>
  </si>
  <si>
    <t>2,6+3,828+8,283</t>
  </si>
  <si>
    <t>605385942</t>
  </si>
  <si>
    <t>14,711*19</t>
  </si>
  <si>
    <t>513273369</t>
  </si>
  <si>
    <t>2,6+8,283</t>
  </si>
  <si>
    <t>1203552275</t>
  </si>
  <si>
    <t>3,584+3,828</t>
  </si>
  <si>
    <t>-115972895</t>
  </si>
  <si>
    <t>53,592</t>
  </si>
  <si>
    <t>128273363</t>
  </si>
  <si>
    <t>Větev A3 - Chodníky - I.etapa - neuznatelné náklady</t>
  </si>
  <si>
    <t>-617807982</t>
  </si>
  <si>
    <t>"zemina vhodná k ohumusování" 21,3*0,15</t>
  </si>
  <si>
    <t>35,4*0,25</t>
  </si>
  <si>
    <t>1080859470</t>
  </si>
  <si>
    <t>12,045</t>
  </si>
  <si>
    <t>-1375163981</t>
  </si>
  <si>
    <t>"pro profilaci příkopu" 13,4*0,6</t>
  </si>
  <si>
    <t>"pro obruby" 14,5*1*0,5</t>
  </si>
  <si>
    <t>-1439708605</t>
  </si>
  <si>
    <t>15,29</t>
  </si>
  <si>
    <t>-1278961108</t>
  </si>
  <si>
    <t>"zemina vhodná k ohumusování na skládku stavby" (21,3)*0,15</t>
  </si>
  <si>
    <t>"zemina vhodná k ohumusování ze skládky stavby na místo upotřebení" (30,7-21,3)*0,15+3,195</t>
  </si>
  <si>
    <t>1246607829</t>
  </si>
  <si>
    <t>12,405+15,29-3,195</t>
  </si>
  <si>
    <t>2060921819</t>
  </si>
  <si>
    <t>24,5*10</t>
  </si>
  <si>
    <t>-817294813</t>
  </si>
  <si>
    <t>4,605</t>
  </si>
  <si>
    <t>-1599246001</t>
  </si>
  <si>
    <t>3,195</t>
  </si>
  <si>
    <t>2134434417</t>
  </si>
  <si>
    <t>24,5</t>
  </si>
  <si>
    <t>24,5*1,8 'Přepočtené koeficientem množství</t>
  </si>
  <si>
    <t>88750709</t>
  </si>
  <si>
    <t>30,7</t>
  </si>
  <si>
    <t>1040104410</t>
  </si>
  <si>
    <t>-1584371145</t>
  </si>
  <si>
    <t>-574082546</t>
  </si>
  <si>
    <t>30,7*0,03</t>
  </si>
  <si>
    <t>-1015652226</t>
  </si>
  <si>
    <t>16,9+26,1</t>
  </si>
  <si>
    <t>135655014</t>
  </si>
  <si>
    <t>-727392719</t>
  </si>
  <si>
    <t>2*(30,7)</t>
  </si>
  <si>
    <t>1745731032</t>
  </si>
  <si>
    <t>30,7*0,025</t>
  </si>
  <si>
    <t>-1663820655</t>
  </si>
  <si>
    <t>"dorovnání ploch" 2,5</t>
  </si>
  <si>
    <t>1041389316</t>
  </si>
  <si>
    <t>16,9</t>
  </si>
  <si>
    <t>-1453118790</t>
  </si>
  <si>
    <t>26,1</t>
  </si>
  <si>
    <t>1667094147</t>
  </si>
  <si>
    <t>16,9+(32,9/2)</t>
  </si>
  <si>
    <t>-1654429979</t>
  </si>
  <si>
    <t>-1600463505</t>
  </si>
  <si>
    <t>3,3</t>
  </si>
  <si>
    <t>-91677992</t>
  </si>
  <si>
    <t>-705500071</t>
  </si>
  <si>
    <t>32,9+16,9+(32,9/2)</t>
  </si>
  <si>
    <t>-1558544683</t>
  </si>
  <si>
    <t>32,9+16,9</t>
  </si>
  <si>
    <t>1387842856</t>
  </si>
  <si>
    <t>"čela propustků" 1+0,5+0,5</t>
  </si>
  <si>
    <t>-1002114504</t>
  </si>
  <si>
    <t>-10036017</t>
  </si>
  <si>
    <t>26,1*1,03 'Přepočtené koeficientem množství</t>
  </si>
  <si>
    <t>-975303612</t>
  </si>
  <si>
    <t>1+0,5+0,5</t>
  </si>
  <si>
    <t>1175707133</t>
  </si>
  <si>
    <t>1,3</t>
  </si>
  <si>
    <t>-1810489796</t>
  </si>
  <si>
    <t>1263218445</t>
  </si>
  <si>
    <t>1333103695</t>
  </si>
  <si>
    <t>-1300789354</t>
  </si>
  <si>
    <t>28*1,01 'Přepočtené koeficientem množství</t>
  </si>
  <si>
    <t>-900159353</t>
  </si>
  <si>
    <t>16,2</t>
  </si>
  <si>
    <t>293452590</t>
  </si>
  <si>
    <t>16,2*1,01 'Přepočtené koeficientem množství</t>
  </si>
  <si>
    <t>-200004396</t>
  </si>
  <si>
    <t>21*0,17</t>
  </si>
  <si>
    <t>1546930099</t>
  </si>
  <si>
    <t>-1263153718</t>
  </si>
  <si>
    <t>-1025764616</t>
  </si>
  <si>
    <t>-1141457397</t>
  </si>
  <si>
    <t>62,3</t>
  </si>
  <si>
    <t>-233548230</t>
  </si>
  <si>
    <t>1192668161</t>
  </si>
  <si>
    <t>32,4</t>
  </si>
  <si>
    <t>113107321</t>
  </si>
  <si>
    <t>Odstranění podkladu z kameniva drceného tl 100 mm strojně pl do 50 m2</t>
  </si>
  <si>
    <t>-370965491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</si>
  <si>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</si>
  <si>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2,5</t>
  </si>
  <si>
    <t>-99803978</t>
  </si>
  <si>
    <t>35,4</t>
  </si>
  <si>
    <t>123677554</t>
  </si>
  <si>
    <t>32,9/2</t>
  </si>
  <si>
    <t>-42240819</t>
  </si>
  <si>
    <t>1464639316</t>
  </si>
  <si>
    <t>32,9</t>
  </si>
  <si>
    <t>-1055545505</t>
  </si>
  <si>
    <t>961044111</t>
  </si>
  <si>
    <t>Bourání základů z betonu prostého</t>
  </si>
  <si>
    <t>-100616077</t>
  </si>
  <si>
    <t>Bourání základů z betonu  prostého</t>
  </si>
  <si>
    <t>2*1,5*0,3*0,5</t>
  </si>
  <si>
    <t>-1390710548</t>
  </si>
  <si>
    <t>"podklad na trvalou skládku" 0,425+10,266</t>
  </si>
  <si>
    <t>"frezink na trvalou skládku" 3,389</t>
  </si>
  <si>
    <t>2117985524</t>
  </si>
  <si>
    <t>14,08*19</t>
  </si>
  <si>
    <t>117390237</t>
  </si>
  <si>
    <t>3,619+1,58</t>
  </si>
  <si>
    <t>9,036+0,9</t>
  </si>
  <si>
    <t>-1619621952</t>
  </si>
  <si>
    <t>15,135*19</t>
  </si>
  <si>
    <t>1051424577</t>
  </si>
  <si>
    <t>9,936</t>
  </si>
  <si>
    <t>1672832435</t>
  </si>
  <si>
    <t>5,199+3,389</t>
  </si>
  <si>
    <t>1571895308</t>
  </si>
  <si>
    <t>10,691</t>
  </si>
  <si>
    <t>-984367630</t>
  </si>
  <si>
    <t>Větev A4 - Chodníky - I.etapa - neuznatelné náklady</t>
  </si>
  <si>
    <t>-676392737</t>
  </si>
  <si>
    <t>"zemina vhodná k ohumusování" 1*0,15</t>
  </si>
  <si>
    <t>1*0,15</t>
  </si>
  <si>
    <t>9,1*0,25</t>
  </si>
  <si>
    <t>1563257135</t>
  </si>
  <si>
    <t>2,575</t>
  </si>
  <si>
    <t>-726115827</t>
  </si>
  <si>
    <t>"pro profilaci příkopu" (23,8+18,7)*0,6</t>
  </si>
  <si>
    <t>747527499</t>
  </si>
  <si>
    <t>25,5</t>
  </si>
  <si>
    <t>-1802279594</t>
  </si>
  <si>
    <t>"zemina v rámci stavby" 1,15</t>
  </si>
  <si>
    <t>1688530871</t>
  </si>
  <si>
    <t>"zemina vhodná k ohumusování na skládku stavby" (1)*0,15</t>
  </si>
  <si>
    <t>"zemina vhodná k ohumusování ze skládky stavby namísto upotřebení" (26,4-1)*0,15+0,15</t>
  </si>
  <si>
    <t>-2019353153</t>
  </si>
  <si>
    <t>2,575+25,5</t>
  </si>
  <si>
    <t>-(1,15+0,15)</t>
  </si>
  <si>
    <t>1891020844</t>
  </si>
  <si>
    <t>26,775*10</t>
  </si>
  <si>
    <t>-1721224884</t>
  </si>
  <si>
    <t>3,96</t>
  </si>
  <si>
    <t>-881141286</t>
  </si>
  <si>
    <t>0,15</t>
  </si>
  <si>
    <t>-1429811417</t>
  </si>
  <si>
    <t>26,775</t>
  </si>
  <si>
    <t>26,775*1,8 'Přepočtené koeficientem množství</t>
  </si>
  <si>
    <t>-1617432812</t>
  </si>
  <si>
    <t>1,15</t>
  </si>
  <si>
    <t>1923239629</t>
  </si>
  <si>
    <t>(14,2)*0,17</t>
  </si>
  <si>
    <t>-1042840812</t>
  </si>
  <si>
    <t>2,414</t>
  </si>
  <si>
    <t>2,414*2 'Přepočtené koeficientem množství</t>
  </si>
  <si>
    <t>574520496</t>
  </si>
  <si>
    <t>26,4</t>
  </si>
  <si>
    <t>-1230684176</t>
  </si>
  <si>
    <t>1292678848</t>
  </si>
  <si>
    <t>-469982925</t>
  </si>
  <si>
    <t>26,4*0,03</t>
  </si>
  <si>
    <t>1250382092</t>
  </si>
  <si>
    <t>6,7</t>
  </si>
  <si>
    <t>-855342188</t>
  </si>
  <si>
    <t>1719884646</t>
  </si>
  <si>
    <t>2*(26,4)</t>
  </si>
  <si>
    <t>-1868099377</t>
  </si>
  <si>
    <t>26,4*0,025</t>
  </si>
  <si>
    <t>1335523555</t>
  </si>
  <si>
    <t>(14,2)*0,3*0,1</t>
  </si>
  <si>
    <t>-1983625218</t>
  </si>
  <si>
    <t>-858623852</t>
  </si>
  <si>
    <t>29,7/2</t>
  </si>
  <si>
    <t>1903254787</t>
  </si>
  <si>
    <t>10,4</t>
  </si>
  <si>
    <t>904801993</t>
  </si>
  <si>
    <t>29,7+(29,7/2)</t>
  </si>
  <si>
    <t>1755326816</t>
  </si>
  <si>
    <t>29,7</t>
  </si>
  <si>
    <t>-668826242</t>
  </si>
  <si>
    <t>-1134155749</t>
  </si>
  <si>
    <t>-1354467216</t>
  </si>
  <si>
    <t>6,7*1,03 'Přepočtené koeficientem množství</t>
  </si>
  <si>
    <t>1142488621</t>
  </si>
  <si>
    <t>-134896006</t>
  </si>
  <si>
    <t>11,5</t>
  </si>
  <si>
    <t>-1821857275</t>
  </si>
  <si>
    <t>14,2</t>
  </si>
  <si>
    <t>-387899731</t>
  </si>
  <si>
    <t>-52367133</t>
  </si>
  <si>
    <t>458776220</t>
  </si>
  <si>
    <t>-820470666</t>
  </si>
  <si>
    <t>-350542947</t>
  </si>
  <si>
    <t>1718753973</t>
  </si>
  <si>
    <t>-2115108883</t>
  </si>
  <si>
    <t>-1421208840</t>
  </si>
  <si>
    <t>4+13,7</t>
  </si>
  <si>
    <t>-519014004</t>
  </si>
  <si>
    <t>4*1,01 'Přepočtené koeficientem množství</t>
  </si>
  <si>
    <t>-1783795529</t>
  </si>
  <si>
    <t>13,7</t>
  </si>
  <si>
    <t>13,7*1,01 'Přepočtené koeficientem množství</t>
  </si>
  <si>
    <t>607989323</t>
  </si>
  <si>
    <t>5,5*0,17</t>
  </si>
  <si>
    <t>-534880653</t>
  </si>
  <si>
    <t>-194724615</t>
  </si>
  <si>
    <t>-586431779</t>
  </si>
  <si>
    <t>1576318702</t>
  </si>
  <si>
    <t>1843228391</t>
  </si>
  <si>
    <t>913810831</t>
  </si>
  <si>
    <t>59,3</t>
  </si>
  <si>
    <t>1662319376</t>
  </si>
  <si>
    <t>9,1</t>
  </si>
  <si>
    <t>-2031193522</t>
  </si>
  <si>
    <t>-895427179</t>
  </si>
  <si>
    <t>-1826038822</t>
  </si>
  <si>
    <t>"podklad na trvalou skládku" 2,639</t>
  </si>
  <si>
    <t>"frezink na trvalou skládku" 3,059</t>
  </si>
  <si>
    <t>312536312</t>
  </si>
  <si>
    <t>5,698*19</t>
  </si>
  <si>
    <t>2003823892</t>
  </si>
  <si>
    <t>3,267</t>
  </si>
  <si>
    <t>-516164636</t>
  </si>
  <si>
    <t>3,267*19</t>
  </si>
  <si>
    <t>-515778575</t>
  </si>
  <si>
    <t>3,267+3,059</t>
  </si>
  <si>
    <t>-463108308</t>
  </si>
  <si>
    <t>2,639</t>
  </si>
  <si>
    <t>447344472</t>
  </si>
  <si>
    <t>Větev B - Chodníky - I.etapa - neuznatelné náklady</t>
  </si>
  <si>
    <t>-32434492</t>
  </si>
  <si>
    <t>"zemina vhodná k ohumusování" 26,8*0,15</t>
  </si>
  <si>
    <t>9*0,25</t>
  </si>
  <si>
    <t>2046763555</t>
  </si>
  <si>
    <t>6,27</t>
  </si>
  <si>
    <t>874999755</t>
  </si>
  <si>
    <t>(0,3*0,15)*(10)</t>
  </si>
  <si>
    <t>2037950318</t>
  </si>
  <si>
    <t>0,45</t>
  </si>
  <si>
    <t>-2040794727</t>
  </si>
  <si>
    <t>"zemina v rámci stavby" 1,35</t>
  </si>
  <si>
    <t>1540372192</t>
  </si>
  <si>
    <t>"zemina vhodná k ohumusování na skládku stavby" (26,8)*0,15</t>
  </si>
  <si>
    <t>"zemina vhodná k ohumusování ze skládky stavby na místo upotřebení" (99,9-26,8)*0,15+4,02</t>
  </si>
  <si>
    <t>979735106</t>
  </si>
  <si>
    <t>6,27+0,45</t>
  </si>
  <si>
    <t>-(1,35+4,02)</t>
  </si>
  <si>
    <t>184632345</t>
  </si>
  <si>
    <t>1,35*10</t>
  </si>
  <si>
    <t>1265350962</t>
  </si>
  <si>
    <t>14,985+1,35</t>
  </si>
  <si>
    <t>349302166</t>
  </si>
  <si>
    <t>4,02</t>
  </si>
  <si>
    <t>205000877</t>
  </si>
  <si>
    <t>1,35</t>
  </si>
  <si>
    <t>1,35*1,8 'Přepočtené koeficientem množství</t>
  </si>
  <si>
    <t>-225045303</t>
  </si>
  <si>
    <t>337305375</t>
  </si>
  <si>
    <t>99,9+10,6</t>
  </si>
  <si>
    <t>-1331961386</t>
  </si>
  <si>
    <t>936290718</t>
  </si>
  <si>
    <t>-1961883825</t>
  </si>
  <si>
    <t>110,5*0,03</t>
  </si>
  <si>
    <t>-763054988</t>
  </si>
  <si>
    <t>1382872725</t>
  </si>
  <si>
    <t>348803103</t>
  </si>
  <si>
    <t>2*(99,9+10,6)</t>
  </si>
  <si>
    <t>184806172</t>
  </si>
  <si>
    <t>Řez keřů netrnitých zmlazením D koruny do 3,0 m</t>
  </si>
  <si>
    <t>-1100701713</t>
  </si>
  <si>
    <t>Řez stromů, keřů nebo růží zmlazením keřů netrnitých o průměru koruny přes 1,5 do 3 m</t>
  </si>
  <si>
    <t>"v trase chodníku" 27</t>
  </si>
  <si>
    <t>177310058</t>
  </si>
  <si>
    <t>110,5*0,025</t>
  </si>
  <si>
    <t>1450964898</t>
  </si>
  <si>
    <t>"dorovnání ploch" 5,8</t>
  </si>
  <si>
    <t>-1204941991</t>
  </si>
  <si>
    <t>-809611490</t>
  </si>
  <si>
    <t>52+(41,2/2)</t>
  </si>
  <si>
    <t>-974045293</t>
  </si>
  <si>
    <t>1500048280</t>
  </si>
  <si>
    <t>14,3+1,5</t>
  </si>
  <si>
    <t>1806330347</t>
  </si>
  <si>
    <t>1905251887</t>
  </si>
  <si>
    <t>41,2+52+(41,2/2)</t>
  </si>
  <si>
    <t>834165833</t>
  </si>
  <si>
    <t>41,2+52</t>
  </si>
  <si>
    <t>1520527513</t>
  </si>
  <si>
    <t>-520139961</t>
  </si>
  <si>
    <t>1614647257</t>
  </si>
  <si>
    <t>-1752868388</t>
  </si>
  <si>
    <t>1286270776</t>
  </si>
  <si>
    <t>1932164236</t>
  </si>
  <si>
    <t>"Z11g" 6</t>
  </si>
  <si>
    <t>-646611475</t>
  </si>
  <si>
    <t>15,6</t>
  </si>
  <si>
    <t>1873366979</t>
  </si>
  <si>
    <t>15,6*1,01 'Přepočtené koeficientem množství</t>
  </si>
  <si>
    <t>938909612</t>
  </si>
  <si>
    <t>Odstranění nánosu na krajnicích tl do 200 mm</t>
  </si>
  <si>
    <t>1764450331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</si>
  <si>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</si>
  <si>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14,3</t>
  </si>
  <si>
    <t>-1801930458</t>
  </si>
  <si>
    <t>22,9+11,2</t>
  </si>
  <si>
    <t>-872204200</t>
  </si>
  <si>
    <t>41,2/2</t>
  </si>
  <si>
    <t>1505641197</t>
  </si>
  <si>
    <t>22,9</t>
  </si>
  <si>
    <t>416334897</t>
  </si>
  <si>
    <t>41,2</t>
  </si>
  <si>
    <t>569709552</t>
  </si>
  <si>
    <t>"nános krajnice na trvalou skládku"3,604</t>
  </si>
  <si>
    <t>"podklad na trvalou skládku" 9,889</t>
  </si>
  <si>
    <t>"frezink na trvalou skládku" 4,244</t>
  </si>
  <si>
    <t>1819080121</t>
  </si>
  <si>
    <t>17,737*19</t>
  </si>
  <si>
    <t>704207936</t>
  </si>
  <si>
    <t>4,532+7,236</t>
  </si>
  <si>
    <t>-613530954</t>
  </si>
  <si>
    <t>11,768*19</t>
  </si>
  <si>
    <t>997013821</t>
  </si>
  <si>
    <t>Poplatek za uložení na skládce (skládkovné) nebezpečného odpadu</t>
  </si>
  <si>
    <t>1419302948</t>
  </si>
  <si>
    <t>Poplatek za uložení stavebního odpadu na skládce (skládkovné) ze stavebních materiálů obsahujících nebezpečné látky</t>
  </si>
  <si>
    <t>"krajnice" 3,604</t>
  </si>
  <si>
    <t>910602897</t>
  </si>
  <si>
    <t>11,768+4,244</t>
  </si>
  <si>
    <t>751994178</t>
  </si>
  <si>
    <t>9,889</t>
  </si>
  <si>
    <t>-1511621556</t>
  </si>
  <si>
    <t>Větev C - Chodníky - I.etapa - neuznatelné náklady</t>
  </si>
  <si>
    <t>1586035798</t>
  </si>
  <si>
    <t>-1659349160</t>
  </si>
  <si>
    <t>"zemina vhodná k ohumusování" (171,4)*0,15</t>
  </si>
  <si>
    <t>4,8*0,15</t>
  </si>
  <si>
    <t>(208,8-7)*0,25</t>
  </si>
  <si>
    <t>2059230910</t>
  </si>
  <si>
    <t>76,88</t>
  </si>
  <si>
    <t>207475753</t>
  </si>
  <si>
    <t>"pro profilaci příkopu"</t>
  </si>
  <si>
    <t>0,3*16,3</t>
  </si>
  <si>
    <t>0,4*6,5</t>
  </si>
  <si>
    <t>0,6*57,8</t>
  </si>
  <si>
    <t>"pro obruby"</t>
  </si>
  <si>
    <t>2,07</t>
  </si>
  <si>
    <t>"přípojka"</t>
  </si>
  <si>
    <t>34,3*0,6*0,4</t>
  </si>
  <si>
    <t>688548708</t>
  </si>
  <si>
    <t>52,472</t>
  </si>
  <si>
    <t>-1724606747</t>
  </si>
  <si>
    <t>"zemina v rámci stavby" 1,74</t>
  </si>
  <si>
    <t>374957354</t>
  </si>
  <si>
    <t>4*4</t>
  </si>
  <si>
    <t>-2054535383</t>
  </si>
  <si>
    <t>"zemina vhodná k ohumusování na skládku stavby" (171,4)*0,15</t>
  </si>
  <si>
    <t>"zemina vhodná k ohumusování ze skládky stavby na místo upotřebení" (327,9-171,4)*0,15+25,71</t>
  </si>
  <si>
    <t>195001068</t>
  </si>
  <si>
    <t>76,88+52,472</t>
  </si>
  <si>
    <t>-(1,74+25,71)</t>
  </si>
  <si>
    <t>-1990750136</t>
  </si>
  <si>
    <t>101,902*10</t>
  </si>
  <si>
    <t>-1829760194</t>
  </si>
  <si>
    <t>1,74+49,185</t>
  </si>
  <si>
    <t>255027973</t>
  </si>
  <si>
    <t>25,71</t>
  </si>
  <si>
    <t>686295311</t>
  </si>
  <si>
    <t>101,902</t>
  </si>
  <si>
    <t>101,902*1,8 'Přepočtené koeficientem množství</t>
  </si>
  <si>
    <t>2077476420</t>
  </si>
  <si>
    <t>1,74</t>
  </si>
  <si>
    <t>-1806900278</t>
  </si>
  <si>
    <t>((3+34,3))*0,17</t>
  </si>
  <si>
    <t>-312679335</t>
  </si>
  <si>
    <t>6,341</t>
  </si>
  <si>
    <t>6,341*2 'Přepočtené koeficientem množství</t>
  </si>
  <si>
    <t>-921090031</t>
  </si>
  <si>
    <t>327,9-7,25</t>
  </si>
  <si>
    <t>-1280709188</t>
  </si>
  <si>
    <t>1420893692</t>
  </si>
  <si>
    <t>550520096</t>
  </si>
  <si>
    <t>320,65*0,03</t>
  </si>
  <si>
    <t>41929116</t>
  </si>
  <si>
    <t>184,4+4,3-11,5</t>
  </si>
  <si>
    <t>286595990</t>
  </si>
  <si>
    <t>1841156791</t>
  </si>
  <si>
    <t>2*(327,9-7,25)</t>
  </si>
  <si>
    <t>1625492333</t>
  </si>
  <si>
    <t>(327,9-7,25)*0,025</t>
  </si>
  <si>
    <t>-631843056</t>
  </si>
  <si>
    <t>"pod žlab" 19,5*0,7*0,1</t>
  </si>
  <si>
    <t>-935956915</t>
  </si>
  <si>
    <t>(3+34,3)*0,6*0,1</t>
  </si>
  <si>
    <t>521391145</t>
  </si>
  <si>
    <t>4,3</t>
  </si>
  <si>
    <t>-2014985685</t>
  </si>
  <si>
    <t>184,4-11,5</t>
  </si>
  <si>
    <t>1874224705</t>
  </si>
  <si>
    <t>(58,05/2)</t>
  </si>
  <si>
    <t>135174815</t>
  </si>
  <si>
    <t>18,3</t>
  </si>
  <si>
    <t>-1139939745</t>
  </si>
  <si>
    <t>72,05-14+(58,05/2)</t>
  </si>
  <si>
    <t>-1620854778</t>
  </si>
  <si>
    <t>72,05-14</t>
  </si>
  <si>
    <t>-580069032</t>
  </si>
  <si>
    <t>"příkop - divočina" 102,1*1,2</t>
  </si>
  <si>
    <t>"dodláždení příkopu k chodníku v místě kamenné zídky předzahrádek" 5,3</t>
  </si>
  <si>
    <t>-769466913</t>
  </si>
  <si>
    <t>"čela propustků" 0,5+0,5+0,5+0,5+0,5+0,5+0,5+0,5+0,5</t>
  </si>
  <si>
    <t>-1999282603</t>
  </si>
  <si>
    <t>1064168663</t>
  </si>
  <si>
    <t>104213219</t>
  </si>
  <si>
    <t>-1540141378</t>
  </si>
  <si>
    <t>172,9*1,03 'Přepočtené koeficientem množství</t>
  </si>
  <si>
    <t>-1314277585</t>
  </si>
  <si>
    <t>-1313382207</t>
  </si>
  <si>
    <t>4,5</t>
  </si>
  <si>
    <t>-1656548404</t>
  </si>
  <si>
    <t>1543893828</t>
  </si>
  <si>
    <t>871355241</t>
  </si>
  <si>
    <t>Kanalizační potrubí z tvrdého PVC vícevrstvé tuhost třídy SN12 DN 200</t>
  </si>
  <si>
    <t>-930459563</t>
  </si>
  <si>
    <t>Kanalizační potrubí z tvrdého PVC v otevřeném výkopu ve sklonu do 20 %, hladkého plnostěnného vícevrstvého, tuhost třídy SN 12 DN 200</t>
  </si>
  <si>
    <t>23,3+11</t>
  </si>
  <si>
    <t>-154704646</t>
  </si>
  <si>
    <t>2019949839</t>
  </si>
  <si>
    <t>877355211</t>
  </si>
  <si>
    <t>Montáž tvarovek z tvrdého PVC-systém KG nebo z polypropylenu-systém KG 2000 jednoosé DN 200</t>
  </si>
  <si>
    <t>48829505</t>
  </si>
  <si>
    <t>Montáž tvarovek na kanalizačním potrubí z trub z plastu  z tvrdého PVC nebo z polypropylenu v otevřeném výkopu jednoosých DN 200</t>
  </si>
  <si>
    <t>28611364</t>
  </si>
  <si>
    <t>koleno kanalizace PVC KG 200x15°</t>
  </si>
  <si>
    <t>569117261</t>
  </si>
  <si>
    <t>894811151</t>
  </si>
  <si>
    <t>Revizní šachta z PVC typ přímý, DN 400/200 tlak 12,5 t hl od 910 do 1280 mm</t>
  </si>
  <si>
    <t>656964471</t>
  </si>
  <si>
    <t>Revizní šachta z tvrdého PVC v otevřeném výkopu typ přímý (DN šachty/DN trubního vedení) DN 400/200, odolnost vnějšímu tlaku 12,5 t, hloubka od 910 do 1280 mm</t>
  </si>
  <si>
    <t>1521620359</t>
  </si>
  <si>
    <t>811642538</t>
  </si>
  <si>
    <t>"Z11g" 2</t>
  </si>
  <si>
    <t>-969673643</t>
  </si>
  <si>
    <t>15,5+31,8-3,5</t>
  </si>
  <si>
    <t>-1993101198</t>
  </si>
  <si>
    <t>31,8-3,5</t>
  </si>
  <si>
    <t>28,3*1,01 'Přepočtené koeficientem množství</t>
  </si>
  <si>
    <t>1887066638</t>
  </si>
  <si>
    <t>15,5*1,01 'Přepočtené koeficientem množství</t>
  </si>
  <si>
    <t>-1405943935</t>
  </si>
  <si>
    <t>104,1+0,5</t>
  </si>
  <si>
    <t>42552491</t>
  </si>
  <si>
    <t>104,6*1,01 'Přepočtené koeficientem množství</t>
  </si>
  <si>
    <t>196538284</t>
  </si>
  <si>
    <t>12,2*0,17</t>
  </si>
  <si>
    <t>-388710515</t>
  </si>
  <si>
    <t>6,2+6</t>
  </si>
  <si>
    <t>750689726</t>
  </si>
  <si>
    <t>-2097646471</t>
  </si>
  <si>
    <t>261607463</t>
  </si>
  <si>
    <t>126,4-27,9</t>
  </si>
  <si>
    <t>1248558158</t>
  </si>
  <si>
    <t>93,6-27,9</t>
  </si>
  <si>
    <t>-1747126688</t>
  </si>
  <si>
    <t>68,6-21,4</t>
  </si>
  <si>
    <t>192752163</t>
  </si>
  <si>
    <t>2+4+6+7,5</t>
  </si>
  <si>
    <t>-1660452761</t>
  </si>
  <si>
    <t>19,5</t>
  </si>
  <si>
    <t>269900295</t>
  </si>
  <si>
    <t>"divočina" 13,1</t>
  </si>
  <si>
    <t>985222111</t>
  </si>
  <si>
    <t>Sbírání a třídění kamene ručně ze suti s očištěním</t>
  </si>
  <si>
    <t>1654576577</t>
  </si>
  <si>
    <t>Sbírání a třídění kamene nebo cihel ručně ze suti s očištěním kamene</t>
  </si>
  <si>
    <t>1,75</t>
  </si>
  <si>
    <t>čelo_01</t>
  </si>
  <si>
    <t>Osazení výtokového čela (pozitivní "vnější") 600/600-210</t>
  </si>
  <si>
    <t>-352887978</t>
  </si>
  <si>
    <t>Osazení výtokového čela (pozitivní) 600/600-210 do betonového základu, průměr výtoku 210 mm</t>
  </si>
  <si>
    <t>1243884877</t>
  </si>
  <si>
    <t>"příkopy - divočina" 13,1</t>
  </si>
  <si>
    <t>-1646612888</t>
  </si>
  <si>
    <t>113106192</t>
  </si>
  <si>
    <t>Rozebrání vozovek ze silničních dílců se spárami zalitými cementovou maltou strojně pl do 50 m2</t>
  </si>
  <si>
    <t>-1775330178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</si>
  <si>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</si>
  <si>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11,9</t>
  </si>
  <si>
    <t>1466871563</t>
  </si>
  <si>
    <t>69,2</t>
  </si>
  <si>
    <t>309583450</t>
  </si>
  <si>
    <t>33,7</t>
  </si>
  <si>
    <t>1703482529</t>
  </si>
  <si>
    <t>58,05/2</t>
  </si>
  <si>
    <t>1748298068</t>
  </si>
  <si>
    <t>61,6-40,6</t>
  </si>
  <si>
    <t>-2067777473</t>
  </si>
  <si>
    <t>76</t>
  </si>
  <si>
    <t>1707796044</t>
  </si>
  <si>
    <t>77</t>
  </si>
  <si>
    <t>-1874149884</t>
  </si>
  <si>
    <t>"čela propustků" 0,3*1*2*(2+2)</t>
  </si>
  <si>
    <t>78</t>
  </si>
  <si>
    <t>962022590</t>
  </si>
  <si>
    <t>Bourání zdiva nadzákladového kamenného na sucho do 1 m3</t>
  </si>
  <si>
    <t>-1023634488</t>
  </si>
  <si>
    <t>Bourání zdiva nadzákladového kamenného nebo smíšeného  kamenného na sucho do 1 m3</t>
  </si>
  <si>
    <t>Poznámka k položce:_x000D_
lem předzahrádek</t>
  </si>
  <si>
    <t>7*0,5*0,5</t>
  </si>
  <si>
    <t>79</t>
  </si>
  <si>
    <t>969021121</t>
  </si>
  <si>
    <t>Vybourání kanalizačního potrubí DN do 200</t>
  </si>
  <si>
    <t>-424231681</t>
  </si>
  <si>
    <t>Vybourání kanalizačního potrubí  DN do 200 mm</t>
  </si>
  <si>
    <t>1097666860</t>
  </si>
  <si>
    <t>"podklad na trvalou skládku" 20,068</t>
  </si>
  <si>
    <t>"frezink na trvalou skládku" 5,979</t>
  </si>
  <si>
    <t>81</t>
  </si>
  <si>
    <t>975632979</t>
  </si>
  <si>
    <t>26,047*19</t>
  </si>
  <si>
    <t>82</t>
  </si>
  <si>
    <t>-586076470</t>
  </si>
  <si>
    <t>"dlažba, odseky po očištění v rámci stavby" 6,288</t>
  </si>
  <si>
    <t>0,638+10,953+13,554+4,8</t>
  </si>
  <si>
    <t>5,058</t>
  </si>
  <si>
    <t>6,386+6,636</t>
  </si>
  <si>
    <t>0,158</t>
  </si>
  <si>
    <t>83</t>
  </si>
  <si>
    <t>1167457988</t>
  </si>
  <si>
    <t>(0,638+10,953+13,554+4,8)*19</t>
  </si>
  <si>
    <t>(5,058)*19</t>
  </si>
  <si>
    <t>(6,386+6,636)*19</t>
  </si>
  <si>
    <t>(0,158)*19</t>
  </si>
  <si>
    <t>84</t>
  </si>
  <si>
    <t>-517002378</t>
  </si>
  <si>
    <t>85</t>
  </si>
  <si>
    <t>997221825</t>
  </si>
  <si>
    <t>Poplatek za uložení na skládce (skládkovné) stavebního odpadu železobetonového kód odpadu 170 101</t>
  </si>
  <si>
    <t>-1319654930</t>
  </si>
  <si>
    <t>Poplatek za uložení stavebního odpadu na skládce (skládkovné) z armovaného betonu zatříděného do Katalogu odpadů pod kódem 170 101</t>
  </si>
  <si>
    <t>86</t>
  </si>
  <si>
    <t>1685032489</t>
  </si>
  <si>
    <t>5,979</t>
  </si>
  <si>
    <t>87</t>
  </si>
  <si>
    <t>-1140877874</t>
  </si>
  <si>
    <t>20,068</t>
  </si>
  <si>
    <t>88</t>
  </si>
  <si>
    <t>1879077682</t>
  </si>
  <si>
    <t>Větev C - II.etapa - Sjezdy - neuznatelné náklady</t>
  </si>
  <si>
    <t>1751016377</t>
  </si>
  <si>
    <t>"zemina vhodná k ohumusování" 200,6*0,15</t>
  </si>
  <si>
    <t>354,7*0,25</t>
  </si>
  <si>
    <t>2128063095</t>
  </si>
  <si>
    <t>118,765</t>
  </si>
  <si>
    <t>-678646994</t>
  </si>
  <si>
    <t>"zemina vhodná k ohumusování na skládku stavby" (24,7)*0,15</t>
  </si>
  <si>
    <t>"zemina vhodná k ohumusování ze skládky stavby na místo upotřebení" (24,7)*0,15</t>
  </si>
  <si>
    <t>-843748753</t>
  </si>
  <si>
    <t>118,765-3,705</t>
  </si>
  <si>
    <t>862188275</t>
  </si>
  <si>
    <t>115,06*10</t>
  </si>
  <si>
    <t>217527934</t>
  </si>
  <si>
    <t>3,705</t>
  </si>
  <si>
    <t>564598491</t>
  </si>
  <si>
    <t>1446906894</t>
  </si>
  <si>
    <t>115,06</t>
  </si>
  <si>
    <t>115,06*1,8 'Přepočtené koeficientem množství</t>
  </si>
  <si>
    <t>-1720036152</t>
  </si>
  <si>
    <t>24,7</t>
  </si>
  <si>
    <t>-682986930</t>
  </si>
  <si>
    <t>768181977</t>
  </si>
  <si>
    <t>1288825420</t>
  </si>
  <si>
    <t>24,7*0,03</t>
  </si>
  <si>
    <t>369566682</t>
  </si>
  <si>
    <t>294,2</t>
  </si>
  <si>
    <t>1855443070</t>
  </si>
  <si>
    <t>1278574943</t>
  </si>
  <si>
    <t>2*(24,7)</t>
  </si>
  <si>
    <t>-215271072</t>
  </si>
  <si>
    <t>24,7*0,025</t>
  </si>
  <si>
    <t>-1947294426</t>
  </si>
  <si>
    <t>"pod žlab" 74,5*0,7*0,1</t>
  </si>
  <si>
    <t>967329836</t>
  </si>
  <si>
    <t>-1167408881</t>
  </si>
  <si>
    <t>-1875042049</t>
  </si>
  <si>
    <t>294,2*1,03 'Přepočtené koeficientem množství</t>
  </si>
  <si>
    <t>-670319475</t>
  </si>
  <si>
    <t>85,7</t>
  </si>
  <si>
    <t>1281202320</t>
  </si>
  <si>
    <t>85,7*1,01 'Přepočtené koeficientem množství</t>
  </si>
  <si>
    <t>666985615</t>
  </si>
  <si>
    <t>105,1</t>
  </si>
  <si>
    <t>-2094101487</t>
  </si>
  <si>
    <t>105,1*1,01 'Přepočtené koeficientem množství</t>
  </si>
  <si>
    <t>88111821</t>
  </si>
  <si>
    <t>499192742</t>
  </si>
  <si>
    <t>1500495506</t>
  </si>
  <si>
    <t>6+6+5,4+3,6+6+6+6+6+6+6+5,5+6+6</t>
  </si>
  <si>
    <t>1877455037</t>
  </si>
  <si>
    <t>-736416347</t>
  </si>
  <si>
    <t>"divočina" 31,8</t>
  </si>
  <si>
    <t>1696707617</t>
  </si>
  <si>
    <t>"příkopy - divočina" 31,8</t>
  </si>
  <si>
    <t>-860709480</t>
  </si>
  <si>
    <t>20,7+18,8+16,8+15,3+20,9+15,8</t>
  </si>
  <si>
    <t>187627393</t>
  </si>
  <si>
    <t>-363473170</t>
  </si>
  <si>
    <t>-413999645</t>
  </si>
  <si>
    <t>31,407</t>
  </si>
  <si>
    <t>2037669712</t>
  </si>
  <si>
    <t>31,407*19</t>
  </si>
  <si>
    <t>-468770403</t>
  </si>
  <si>
    <t>"dlažba, odseky po očištění v rámci stavby" 15,264</t>
  </si>
  <si>
    <t>3,12+9,196</t>
  </si>
  <si>
    <t>160852816</t>
  </si>
  <si>
    <t>12,316*19</t>
  </si>
  <si>
    <t>-2126605811</t>
  </si>
  <si>
    <t>3,12</t>
  </si>
  <si>
    <t>-7745219</t>
  </si>
  <si>
    <t>9,196</t>
  </si>
  <si>
    <t>-1045265906</t>
  </si>
  <si>
    <t>1731500387</t>
  </si>
  <si>
    <t>Větev C - III.etapa - Příkopy - neuznatelné náklady</t>
  </si>
  <si>
    <t>-706776406</t>
  </si>
  <si>
    <t>"zemina vhodná k ohumusování" 181,2*0,15</t>
  </si>
  <si>
    <t>113,9*0,1</t>
  </si>
  <si>
    <t>-1371396251</t>
  </si>
  <si>
    <t>38,57</t>
  </si>
  <si>
    <t>-57648251</t>
  </si>
  <si>
    <t>0,3*212,7</t>
  </si>
  <si>
    <t>269709305</t>
  </si>
  <si>
    <t>63,81</t>
  </si>
  <si>
    <t>-1690895416</t>
  </si>
  <si>
    <t>"zemina v rámci stavby" 0,66</t>
  </si>
  <si>
    <t>-383319199</t>
  </si>
  <si>
    <t>"zemina vhodná k ohumusování na skládku stavby" (109,8)*0,15</t>
  </si>
  <si>
    <t>"zemina vhodná k ohumusování ze skládky stavby na místo upotřebení" (109,8)*0,15</t>
  </si>
  <si>
    <t>-1711221401</t>
  </si>
  <si>
    <t>38,57+63,81</t>
  </si>
  <si>
    <t>-17,13</t>
  </si>
  <si>
    <t>-1616236645</t>
  </si>
  <si>
    <t>85,25*10</t>
  </si>
  <si>
    <t>512445316</t>
  </si>
  <si>
    <t>0,66+16,47</t>
  </si>
  <si>
    <t>982869457</t>
  </si>
  <si>
    <t>16,47</t>
  </si>
  <si>
    <t>-1160906347</t>
  </si>
  <si>
    <t>85,25</t>
  </si>
  <si>
    <t>85,25*1,8 'Přepočtené koeficientem množství</t>
  </si>
  <si>
    <t>71030045</t>
  </si>
  <si>
    <t>0,66</t>
  </si>
  <si>
    <t>-1629791480</t>
  </si>
  <si>
    <t>109,8</t>
  </si>
  <si>
    <t>1234777032</t>
  </si>
  <si>
    <t>-1863911748</t>
  </si>
  <si>
    <t>1730037765</t>
  </si>
  <si>
    <t>109,8*0,03</t>
  </si>
  <si>
    <t>1597526228</t>
  </si>
  <si>
    <t>-1628852436</t>
  </si>
  <si>
    <t>2*(109,8)</t>
  </si>
  <si>
    <t>-1710668316</t>
  </si>
  <si>
    <t>109,8*0,025</t>
  </si>
  <si>
    <t>-963877320</t>
  </si>
  <si>
    <t>151,7/2</t>
  </si>
  <si>
    <t>-108642074</t>
  </si>
  <si>
    <t>107</t>
  </si>
  <si>
    <t>1613135635</t>
  </si>
  <si>
    <t>151,7+(151,7/2)</t>
  </si>
  <si>
    <t>-236316461</t>
  </si>
  <si>
    <t>151,7</t>
  </si>
  <si>
    <t>-1308293714</t>
  </si>
  <si>
    <t>"příkop - divočina" 337,5*1,2</t>
  </si>
  <si>
    <t>-1213957288</t>
  </si>
  <si>
    <t>899231111</t>
  </si>
  <si>
    <t>Výšková úprava uličního vstupu nebo vpusti do 200 mm zvýšením mříže</t>
  </si>
  <si>
    <t>-157931905</t>
  </si>
  <si>
    <t>Výšková úprava uličního vstupu nebo vpusti do 200 mm  zvýšením mříže</t>
  </si>
  <si>
    <t>55242320</t>
  </si>
  <si>
    <t>mříž vtoková litinová plochá 500x500mm</t>
  </si>
  <si>
    <t>-963906970</t>
  </si>
  <si>
    <t>782214480</t>
  </si>
  <si>
    <t>303,4</t>
  </si>
  <si>
    <t>1691017250</t>
  </si>
  <si>
    <t>-1290670475</t>
  </si>
  <si>
    <t>217,7</t>
  </si>
  <si>
    <t>-582061419</t>
  </si>
  <si>
    <t>"divočina" 366,7</t>
  </si>
  <si>
    <t>181427217</t>
  </si>
  <si>
    <t>"příkopy - divočina" 366,7</t>
  </si>
  <si>
    <t>1490946968</t>
  </si>
  <si>
    <t>-459800367</t>
  </si>
  <si>
    <t>-1688201068</t>
  </si>
  <si>
    <t>-454463821</t>
  </si>
  <si>
    <t>"frezink na trvalou skládku" 15,625</t>
  </si>
  <si>
    <t>-459387876</t>
  </si>
  <si>
    <t>15,625*19</t>
  </si>
  <si>
    <t>-1911232443</t>
  </si>
  <si>
    <t>"dlažba, odseky po očištění v rámci stavby" 176,016</t>
  </si>
  <si>
    <t>16,687+0,885</t>
  </si>
  <si>
    <t>-1567780139</t>
  </si>
  <si>
    <t>17,572*19</t>
  </si>
  <si>
    <t>-472277506</t>
  </si>
  <si>
    <t>15,625+17,572</t>
  </si>
  <si>
    <t>-1451637222</t>
  </si>
  <si>
    <t>Větev D - Chodníky - I.etapa - neuznatelné náklady</t>
  </si>
  <si>
    <t>1577956836</t>
  </si>
  <si>
    <t>"zemina vhodná k ohumusování" 28,3*0,15</t>
  </si>
  <si>
    <t>939215017</t>
  </si>
  <si>
    <t>4,245</t>
  </si>
  <si>
    <t>1685818278</t>
  </si>
  <si>
    <t>"zemina vhodná k ohumusování na skládku stavby" (28,3)*0,15</t>
  </si>
  <si>
    <t>"zemina vhodná k ohumusování ze skládky stavby na místo upotřebení" (192-28,3)*0,15+4,245</t>
  </si>
  <si>
    <t>842491068</t>
  </si>
  <si>
    <t>28,8</t>
  </si>
  <si>
    <t>-1709724421</t>
  </si>
  <si>
    <t>189391005</t>
  </si>
  <si>
    <t>192</t>
  </si>
  <si>
    <t>1462670170</t>
  </si>
  <si>
    <t>-1644116056</t>
  </si>
  <si>
    <t>1773515410</t>
  </si>
  <si>
    <t>192*0,03</t>
  </si>
  <si>
    <t>-89871742</t>
  </si>
  <si>
    <t>-873001551</t>
  </si>
  <si>
    <t>2*(192)</t>
  </si>
  <si>
    <t>-646108873</t>
  </si>
  <si>
    <t>192*0,025</t>
  </si>
  <si>
    <t>560514389</t>
  </si>
  <si>
    <t>"dorovnání ploch" 55</t>
  </si>
  <si>
    <t>-165579063</t>
  </si>
  <si>
    <t>"dorovnání ploch" 21,5</t>
  </si>
  <si>
    <t>-1299079902</t>
  </si>
  <si>
    <t>13,4</t>
  </si>
  <si>
    <t>-1178094149</t>
  </si>
  <si>
    <t>13,4*1,01 'Přepočtené koeficientem množství</t>
  </si>
  <si>
    <t>-1455475620</t>
  </si>
  <si>
    <t>889382756</t>
  </si>
  <si>
    <t>2078473208</t>
  </si>
  <si>
    <t>10,307</t>
  </si>
  <si>
    <t>2096484499</t>
  </si>
  <si>
    <t>10,307*19</t>
  </si>
  <si>
    <t>-528627986</t>
  </si>
  <si>
    <t>811490894</t>
  </si>
  <si>
    <t xml:space="preserve">    VRN4 - Inženýrská činnost</t>
  </si>
  <si>
    <t>0120020RP</t>
  </si>
  <si>
    <t>Vytyčení IS</t>
  </si>
  <si>
    <t>336307695</t>
  </si>
  <si>
    <t>012203000</t>
  </si>
  <si>
    <t>Geodetické práce při provádění stavby</t>
  </si>
  <si>
    <t>-1541377972</t>
  </si>
  <si>
    <t>VRN4</t>
  </si>
  <si>
    <t>Inženýrská činnost</t>
  </si>
  <si>
    <t>043002000</t>
  </si>
  <si>
    <t>Zkoušky a ostatní měření</t>
  </si>
  <si>
    <t>2115439149</t>
  </si>
  <si>
    <t>SWIETELSKY stavební s.r.o., odštěpný závod Dopravní stavby STŘED</t>
  </si>
  <si>
    <t>CZ48035599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</si>
</sst>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0" xfId="0" applyFont="1"/>
    <xf numFmtId="0" fontId="39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6"/>
  <sheetViews>
    <sheetView showGridLines="0" topLeftCell="A6" workbookViewId="0">
      <selection activeCell="AN9" sqref="AN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7.049999999999997" customHeight="1">
      <c r="AR2" s="219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1:74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5.0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04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S5" s="17" t="s">
        <v>6</v>
      </c>
    </row>
    <row r="6" spans="1:74" s="1" customFormat="1" ht="37.049999999999997" customHeight="1">
      <c r="B6" s="20"/>
      <c r="D6" s="25" t="s">
        <v>14</v>
      </c>
      <c r="K6" s="206" t="s">
        <v>15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S6" s="17" t="s">
        <v>6</v>
      </c>
    </row>
    <row r="7" spans="1:74" s="1" customFormat="1" ht="12" customHeight="1">
      <c r="B7" s="20"/>
      <c r="D7" s="26" t="s">
        <v>16</v>
      </c>
      <c r="K7" s="24" t="s">
        <v>17</v>
      </c>
      <c r="AK7" s="26" t="s">
        <v>18</v>
      </c>
      <c r="AN7" s="24" t="s">
        <v>19</v>
      </c>
      <c r="AR7" s="20"/>
      <c r="BS7" s="17" t="s">
        <v>6</v>
      </c>
    </row>
    <row r="8" spans="1:74" s="1" customFormat="1" ht="12" customHeight="1">
      <c r="B8" s="20"/>
      <c r="D8" s="26" t="s">
        <v>20</v>
      </c>
      <c r="K8" s="24" t="s">
        <v>21</v>
      </c>
      <c r="AK8" s="26" t="s">
        <v>22</v>
      </c>
      <c r="AN8" s="201">
        <v>44537</v>
      </c>
      <c r="AR8" s="20"/>
      <c r="BS8" s="17" t="s">
        <v>6</v>
      </c>
    </row>
    <row r="9" spans="1:74" s="1" customFormat="1" ht="14.5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23</v>
      </c>
      <c r="AK10" s="26" t="s">
        <v>24</v>
      </c>
      <c r="AN10" s="24" t="s">
        <v>1</v>
      </c>
      <c r="AR10" s="20"/>
      <c r="BS10" s="17" t="s">
        <v>6</v>
      </c>
    </row>
    <row r="11" spans="1:74" s="1" customFormat="1" ht="18.45" customHeight="1">
      <c r="B11" s="20"/>
      <c r="E11" s="24" t="s">
        <v>25</v>
      </c>
      <c r="AK11" s="26" t="s">
        <v>26</v>
      </c>
      <c r="AN11" s="24" t="s">
        <v>1</v>
      </c>
      <c r="AR11" s="20"/>
      <c r="BS11" s="17" t="s">
        <v>6</v>
      </c>
    </row>
    <row r="12" spans="1:74" s="1" customFormat="1" ht="7.0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27</v>
      </c>
      <c r="K13" s="199"/>
      <c r="AK13" s="26" t="s">
        <v>24</v>
      </c>
      <c r="AN13" s="24">
        <v>48035599</v>
      </c>
      <c r="AR13" s="20"/>
      <c r="BS13" s="17" t="s">
        <v>6</v>
      </c>
    </row>
    <row r="14" spans="1:74" ht="13.2">
      <c r="B14" s="20"/>
      <c r="E14" s="24" t="s">
        <v>2255</v>
      </c>
      <c r="AK14" s="26" t="s">
        <v>26</v>
      </c>
      <c r="AN14" s="24" t="s">
        <v>2256</v>
      </c>
      <c r="AR14" s="20"/>
      <c r="BS14" s="17" t="s">
        <v>6</v>
      </c>
    </row>
    <row r="15" spans="1:74" s="1" customFormat="1" ht="7.0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28</v>
      </c>
      <c r="AK16" s="26" t="s">
        <v>24</v>
      </c>
      <c r="AN16" s="24" t="s">
        <v>1</v>
      </c>
      <c r="AR16" s="20"/>
      <c r="BS16" s="17" t="s">
        <v>3</v>
      </c>
    </row>
    <row r="17" spans="1:71" s="1" customFormat="1" ht="18.45" customHeight="1">
      <c r="B17" s="20"/>
      <c r="E17" s="24" t="s">
        <v>29</v>
      </c>
      <c r="AK17" s="26" t="s">
        <v>26</v>
      </c>
      <c r="AN17" s="24" t="s">
        <v>1</v>
      </c>
      <c r="AR17" s="20"/>
      <c r="BS17" s="17" t="s">
        <v>30</v>
      </c>
    </row>
    <row r="18" spans="1:71" s="1" customFormat="1" ht="7.0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31</v>
      </c>
      <c r="AK19" s="26" t="s">
        <v>24</v>
      </c>
      <c r="AN19" s="24" t="s">
        <v>1</v>
      </c>
      <c r="AR19" s="20"/>
      <c r="BS19" s="17" t="s">
        <v>6</v>
      </c>
    </row>
    <row r="20" spans="1:71" s="1" customFormat="1" ht="18.45" customHeight="1">
      <c r="B20" s="20"/>
      <c r="E20" s="24" t="s">
        <v>25</v>
      </c>
      <c r="AK20" s="26" t="s">
        <v>26</v>
      </c>
      <c r="AN20" s="24" t="s">
        <v>1</v>
      </c>
      <c r="AR20" s="20"/>
      <c r="BS20" s="17" t="s">
        <v>30</v>
      </c>
    </row>
    <row r="21" spans="1:71" s="1" customFormat="1" ht="7.05" customHeight="1">
      <c r="B21" s="20"/>
      <c r="AR21" s="20"/>
    </row>
    <row r="22" spans="1:71" s="1" customFormat="1" ht="12" customHeight="1">
      <c r="B22" s="20"/>
      <c r="D22" s="26" t="s">
        <v>32</v>
      </c>
      <c r="AR22" s="20"/>
    </row>
    <row r="23" spans="1:71" s="1" customFormat="1" ht="165.75" customHeight="1">
      <c r="B23" s="20"/>
      <c r="E23" s="220" t="s">
        <v>33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</row>
    <row r="24" spans="1:71" s="1" customFormat="1" ht="7.05" customHeight="1">
      <c r="B24" s="20"/>
      <c r="AR24" s="20"/>
    </row>
    <row r="25" spans="1:71" s="1" customFormat="1" ht="7.0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5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1">
        <f>ROUND(AG94,2)</f>
        <v>8494901.1199999992</v>
      </c>
      <c r="AL26" s="222"/>
      <c r="AM26" s="222"/>
      <c r="AN26" s="222"/>
      <c r="AO26" s="222"/>
      <c r="AP26" s="29"/>
      <c r="AQ26" s="29"/>
      <c r="AR26" s="30"/>
      <c r="BE26" s="29"/>
    </row>
    <row r="27" spans="1:7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3" t="s">
        <v>35</v>
      </c>
      <c r="M28" s="223"/>
      <c r="N28" s="223"/>
      <c r="O28" s="223"/>
      <c r="P28" s="223"/>
      <c r="Q28" s="29"/>
      <c r="R28" s="29"/>
      <c r="S28" s="29"/>
      <c r="T28" s="29"/>
      <c r="U28" s="29"/>
      <c r="V28" s="29"/>
      <c r="W28" s="223" t="s">
        <v>36</v>
      </c>
      <c r="X28" s="223"/>
      <c r="Y28" s="223"/>
      <c r="Z28" s="223"/>
      <c r="AA28" s="223"/>
      <c r="AB28" s="223"/>
      <c r="AC28" s="223"/>
      <c r="AD28" s="223"/>
      <c r="AE28" s="223"/>
      <c r="AF28" s="29"/>
      <c r="AG28" s="29"/>
      <c r="AH28" s="29"/>
      <c r="AI28" s="29"/>
      <c r="AJ28" s="29"/>
      <c r="AK28" s="223" t="s">
        <v>37</v>
      </c>
      <c r="AL28" s="223"/>
      <c r="AM28" s="223"/>
      <c r="AN28" s="223"/>
      <c r="AO28" s="223"/>
      <c r="AP28" s="29"/>
      <c r="AQ28" s="29"/>
      <c r="AR28" s="30"/>
      <c r="BE28" s="29"/>
    </row>
    <row r="29" spans="1:71" s="3" customFormat="1" ht="14.55" customHeight="1">
      <c r="B29" s="34"/>
      <c r="D29" s="26" t="s">
        <v>38</v>
      </c>
      <c r="F29" s="26" t="s">
        <v>39</v>
      </c>
      <c r="L29" s="209">
        <v>0.21</v>
      </c>
      <c r="M29" s="208"/>
      <c r="N29" s="208"/>
      <c r="O29" s="208"/>
      <c r="P29" s="208"/>
      <c r="W29" s="207">
        <f>ROUND(AZ94, 2)</f>
        <v>8494901.1199999992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 2)</f>
        <v>1783929.24</v>
      </c>
      <c r="AL29" s="208"/>
      <c r="AM29" s="208"/>
      <c r="AN29" s="208"/>
      <c r="AO29" s="208"/>
      <c r="AR29" s="34"/>
    </row>
    <row r="30" spans="1:71" s="3" customFormat="1" ht="14.55" customHeight="1">
      <c r="B30" s="34"/>
      <c r="F30" s="26" t="s">
        <v>40</v>
      </c>
      <c r="L30" s="209">
        <v>0.15</v>
      </c>
      <c r="M30" s="208"/>
      <c r="N30" s="208"/>
      <c r="O30" s="208"/>
      <c r="P30" s="208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 2)</f>
        <v>0</v>
      </c>
      <c r="AL30" s="208"/>
      <c r="AM30" s="208"/>
      <c r="AN30" s="208"/>
      <c r="AO30" s="208"/>
      <c r="AR30" s="34"/>
    </row>
    <row r="31" spans="1:71" s="3" customFormat="1" ht="14.55" hidden="1" customHeight="1">
      <c r="B31" s="34"/>
      <c r="F31" s="26" t="s">
        <v>41</v>
      </c>
      <c r="L31" s="209">
        <v>0.21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4"/>
    </row>
    <row r="32" spans="1:71" s="3" customFormat="1" ht="14.55" hidden="1" customHeight="1">
      <c r="B32" s="34"/>
      <c r="F32" s="26" t="s">
        <v>42</v>
      </c>
      <c r="L32" s="209">
        <v>0.15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4"/>
    </row>
    <row r="33" spans="1:57" s="3" customFormat="1" ht="14.55" hidden="1" customHeight="1">
      <c r="B33" s="34"/>
      <c r="F33" s="26" t="s">
        <v>43</v>
      </c>
      <c r="L33" s="209">
        <v>0</v>
      </c>
      <c r="M33" s="208"/>
      <c r="N33" s="208"/>
      <c r="O33" s="208"/>
      <c r="P33" s="208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4"/>
    </row>
    <row r="34" spans="1:57" s="2" customFormat="1" ht="7.0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5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10" t="s">
        <v>46</v>
      </c>
      <c r="Y35" s="211"/>
      <c r="Z35" s="211"/>
      <c r="AA35" s="211"/>
      <c r="AB35" s="211"/>
      <c r="AC35" s="37"/>
      <c r="AD35" s="37"/>
      <c r="AE35" s="37"/>
      <c r="AF35" s="37"/>
      <c r="AG35" s="37"/>
      <c r="AH35" s="37"/>
      <c r="AI35" s="37"/>
      <c r="AJ35" s="37"/>
      <c r="AK35" s="212">
        <f>SUM(AK26:AK33)</f>
        <v>10278830.359999999</v>
      </c>
      <c r="AL35" s="211"/>
      <c r="AM35" s="211"/>
      <c r="AN35" s="211"/>
      <c r="AO35" s="213"/>
      <c r="AP35" s="35"/>
      <c r="AQ35" s="35"/>
      <c r="AR35" s="30"/>
      <c r="BE35" s="29"/>
    </row>
    <row r="36" spans="1:57" s="2" customFormat="1" ht="7.0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5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55" customHeight="1">
      <c r="B38" s="20"/>
      <c r="AR38" s="20"/>
    </row>
    <row r="39" spans="1:57" s="1" customFormat="1" ht="14.55" customHeight="1">
      <c r="B39" s="20"/>
      <c r="AR39" s="20"/>
    </row>
    <row r="40" spans="1:57" s="1" customFormat="1" ht="14.55" customHeight="1">
      <c r="B40" s="20"/>
      <c r="AR40" s="20"/>
    </row>
    <row r="41" spans="1:57" s="1" customFormat="1" ht="14.55" customHeight="1">
      <c r="B41" s="20"/>
      <c r="AR41" s="20"/>
    </row>
    <row r="42" spans="1:57" s="1" customFormat="1" ht="14.55" customHeight="1">
      <c r="B42" s="20"/>
      <c r="AR42" s="20"/>
    </row>
    <row r="43" spans="1:57" s="1" customFormat="1" ht="14.55" customHeight="1">
      <c r="B43" s="20"/>
      <c r="AR43" s="20"/>
    </row>
    <row r="44" spans="1:57" s="1" customFormat="1" ht="14.55" customHeight="1">
      <c r="B44" s="20"/>
      <c r="AR44" s="20"/>
    </row>
    <row r="45" spans="1:57" s="1" customFormat="1" ht="14.55" customHeight="1">
      <c r="B45" s="20"/>
      <c r="AR45" s="20"/>
    </row>
    <row r="46" spans="1:57" s="1" customFormat="1" ht="14.55" customHeight="1">
      <c r="B46" s="20"/>
      <c r="AR46" s="20"/>
    </row>
    <row r="47" spans="1:57" s="1" customFormat="1" ht="14.55" customHeight="1">
      <c r="B47" s="20"/>
      <c r="AR47" s="20"/>
    </row>
    <row r="48" spans="1:57" s="1" customFormat="1" ht="14.55" customHeight="1">
      <c r="B48" s="20"/>
      <c r="AR48" s="20"/>
    </row>
    <row r="49" spans="1:57" s="2" customFormat="1" ht="14.5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.0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5.05" customHeight="1">
      <c r="A82" s="29"/>
      <c r="B82" s="30"/>
      <c r="C82" s="21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12</v>
      </c>
      <c r="L84" s="4" t="str">
        <f>K5</f>
        <v>005-0-20</v>
      </c>
      <c r="AR84" s="48"/>
    </row>
    <row r="85" spans="1:91" s="5" customFormat="1" ht="37.049999999999997" customHeight="1">
      <c r="B85" s="49"/>
      <c r="C85" s="50" t="s">
        <v>14</v>
      </c>
      <c r="L85" s="230" t="str">
        <f>K6</f>
        <v>Chodníky v obci Stratov - III. etapa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49"/>
    </row>
    <row r="86" spans="1:91" s="2" customFormat="1" ht="7.0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Stratov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22</v>
      </c>
      <c r="AJ87" s="29"/>
      <c r="AK87" s="29"/>
      <c r="AL87" s="29"/>
      <c r="AM87" s="232">
        <f>IF(AN8= "","",AN8)</f>
        <v>44537</v>
      </c>
      <c r="AN87" s="232"/>
      <c r="AO87" s="29"/>
      <c r="AP87" s="29"/>
      <c r="AQ87" s="29"/>
      <c r="AR87" s="30"/>
      <c r="BE87" s="29"/>
    </row>
    <row r="88" spans="1:91" s="2" customFormat="1" ht="7.0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3" customHeight="1">
      <c r="A89" s="29"/>
      <c r="B89" s="30"/>
      <c r="C89" s="26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28</v>
      </c>
      <c r="AJ89" s="29"/>
      <c r="AK89" s="29"/>
      <c r="AL89" s="29"/>
      <c r="AM89" s="214" t="str">
        <f>IF(E17="","",E17)</f>
        <v>Projekce dopravní Filip s.r.o.</v>
      </c>
      <c r="AN89" s="215"/>
      <c r="AO89" s="215"/>
      <c r="AP89" s="215"/>
      <c r="AQ89" s="29"/>
      <c r="AR89" s="30"/>
      <c r="AS89" s="224" t="s">
        <v>54</v>
      </c>
      <c r="AT89" s="22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3" customHeight="1">
      <c r="A90" s="29"/>
      <c r="B90" s="30"/>
      <c r="C90" s="26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>SWIETELSKY stavební s.r.o., odštěpný závod Dopravní stavby STŘED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31</v>
      </c>
      <c r="AJ90" s="29"/>
      <c r="AK90" s="29"/>
      <c r="AL90" s="29"/>
      <c r="AM90" s="214" t="str">
        <f>IF(E20="","",E20)</f>
        <v xml:space="preserve"> </v>
      </c>
      <c r="AN90" s="215"/>
      <c r="AO90" s="215"/>
      <c r="AP90" s="215"/>
      <c r="AQ90" s="29"/>
      <c r="AR90" s="30"/>
      <c r="AS90" s="226"/>
      <c r="AT90" s="22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6"/>
      <c r="AT91" s="22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38" t="s">
        <v>55</v>
      </c>
      <c r="D92" s="234"/>
      <c r="E92" s="234"/>
      <c r="F92" s="234"/>
      <c r="G92" s="234"/>
      <c r="H92" s="57"/>
      <c r="I92" s="233" t="s">
        <v>56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5" t="s">
        <v>57</v>
      </c>
      <c r="AH92" s="234"/>
      <c r="AI92" s="234"/>
      <c r="AJ92" s="234"/>
      <c r="AK92" s="234"/>
      <c r="AL92" s="234"/>
      <c r="AM92" s="234"/>
      <c r="AN92" s="233" t="s">
        <v>58</v>
      </c>
      <c r="AO92" s="234"/>
      <c r="AP92" s="239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549999999999997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8">
        <f>ROUND(AG95+AG104,2)</f>
        <v>8494901.1199999992</v>
      </c>
      <c r="AH94" s="228"/>
      <c r="AI94" s="228"/>
      <c r="AJ94" s="228"/>
      <c r="AK94" s="228"/>
      <c r="AL94" s="228"/>
      <c r="AM94" s="228"/>
      <c r="AN94" s="237">
        <f t="shared" ref="AN94:AN114" si="0">SUM(AG94,AT94)</f>
        <v>10278830.359999999</v>
      </c>
      <c r="AO94" s="237"/>
      <c r="AP94" s="237"/>
      <c r="AQ94" s="69" t="s">
        <v>1</v>
      </c>
      <c r="AR94" s="65"/>
      <c r="AS94" s="70">
        <f>ROUND(AS95+AS104,2)</f>
        <v>0</v>
      </c>
      <c r="AT94" s="71">
        <f t="shared" ref="AT94:AT114" si="1">ROUND(SUM(AV94:AW94),2)</f>
        <v>1783929.24</v>
      </c>
      <c r="AU94" s="72">
        <f>ROUND(AU95+AU104,5)</f>
        <v>6595.5925100000004</v>
      </c>
      <c r="AV94" s="71">
        <f>ROUND(AZ94*L29,2)</f>
        <v>1783929.24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ROUND(AZ95+AZ104,2)</f>
        <v>8494901.1199999992</v>
      </c>
      <c r="BA94" s="71">
        <f>ROUND(BA95+BA104,2)</f>
        <v>0</v>
      </c>
      <c r="BB94" s="71">
        <f>ROUND(BB95+BB104,2)</f>
        <v>0</v>
      </c>
      <c r="BC94" s="71">
        <f>ROUND(BC95+BC104,2)</f>
        <v>0</v>
      </c>
      <c r="BD94" s="73">
        <f>ROUND(BD95+BD104,2)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17</v>
      </c>
    </row>
    <row r="95" spans="1:91" s="7" customFormat="1" ht="16.5" customHeight="1">
      <c r="B95" s="76"/>
      <c r="C95" s="77"/>
      <c r="D95" s="236" t="s">
        <v>78</v>
      </c>
      <c r="E95" s="236"/>
      <c r="F95" s="236"/>
      <c r="G95" s="236"/>
      <c r="H95" s="236"/>
      <c r="I95" s="78"/>
      <c r="J95" s="236" t="s">
        <v>79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16">
        <f>ROUND(SUM(AG96:AG103),2)</f>
        <v>3991226.46</v>
      </c>
      <c r="AH95" s="217"/>
      <c r="AI95" s="217"/>
      <c r="AJ95" s="217"/>
      <c r="AK95" s="217"/>
      <c r="AL95" s="217"/>
      <c r="AM95" s="217"/>
      <c r="AN95" s="229">
        <f t="shared" si="0"/>
        <v>4829384.0199999996</v>
      </c>
      <c r="AO95" s="217"/>
      <c r="AP95" s="217"/>
      <c r="AQ95" s="79" t="s">
        <v>80</v>
      </c>
      <c r="AR95" s="76"/>
      <c r="AS95" s="80">
        <f>ROUND(SUM(AS96:AS103),2)</f>
        <v>0</v>
      </c>
      <c r="AT95" s="81">
        <f t="shared" si="1"/>
        <v>838157.56</v>
      </c>
      <c r="AU95" s="82">
        <f>ROUND(SUM(AU96:AU103),5)</f>
        <v>2531.9469800000002</v>
      </c>
      <c r="AV95" s="81">
        <f>ROUND(AZ95*L29,2)</f>
        <v>838157.56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ROUND(SUM(AZ96:AZ103),2)</f>
        <v>3991226.46</v>
      </c>
      <c r="BA95" s="81">
        <f>ROUND(SUM(BA96:BA103),2)</f>
        <v>0</v>
      </c>
      <c r="BB95" s="81">
        <f>ROUND(SUM(BB96:BB103),2)</f>
        <v>0</v>
      </c>
      <c r="BC95" s="81">
        <f>ROUND(SUM(BC96:BC103),2)</f>
        <v>0</v>
      </c>
      <c r="BD95" s="83">
        <f>ROUND(SUM(BD96:BD103),2)</f>
        <v>0</v>
      </c>
      <c r="BS95" s="84" t="s">
        <v>73</v>
      </c>
      <c r="BT95" s="84" t="s">
        <v>81</v>
      </c>
      <c r="BU95" s="84" t="s">
        <v>75</v>
      </c>
      <c r="BV95" s="84" t="s">
        <v>76</v>
      </c>
      <c r="BW95" s="84" t="s">
        <v>82</v>
      </c>
      <c r="BX95" s="84" t="s">
        <v>4</v>
      </c>
      <c r="CL95" s="84" t="s">
        <v>17</v>
      </c>
      <c r="CM95" s="84" t="s">
        <v>83</v>
      </c>
    </row>
    <row r="96" spans="1:91" s="4" customFormat="1" ht="25.5" customHeight="1">
      <c r="A96" s="85" t="s">
        <v>84</v>
      </c>
      <c r="B96" s="48"/>
      <c r="C96" s="10"/>
      <c r="D96" s="10"/>
      <c r="E96" s="218" t="s">
        <v>85</v>
      </c>
      <c r="F96" s="218"/>
      <c r="G96" s="218"/>
      <c r="H96" s="218"/>
      <c r="I96" s="218"/>
      <c r="J96" s="10"/>
      <c r="K96" s="218" t="s">
        <v>86</v>
      </c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02">
        <f>'Větev A1 - Chodníky - I.e...'!J32</f>
        <v>588901.53</v>
      </c>
      <c r="AH96" s="203"/>
      <c r="AI96" s="203"/>
      <c r="AJ96" s="203"/>
      <c r="AK96" s="203"/>
      <c r="AL96" s="203"/>
      <c r="AM96" s="203"/>
      <c r="AN96" s="202">
        <f t="shared" si="0"/>
        <v>712570.85000000009</v>
      </c>
      <c r="AO96" s="203"/>
      <c r="AP96" s="203"/>
      <c r="AQ96" s="86" t="s">
        <v>87</v>
      </c>
      <c r="AR96" s="48"/>
      <c r="AS96" s="87">
        <v>0</v>
      </c>
      <c r="AT96" s="88">
        <f t="shared" si="1"/>
        <v>123669.32</v>
      </c>
      <c r="AU96" s="89">
        <f>'Větev A1 - Chodníky - I.e...'!P128</f>
        <v>320.68080700000002</v>
      </c>
      <c r="AV96" s="88">
        <f>'Větev A1 - Chodníky - I.e...'!J35</f>
        <v>123669.32</v>
      </c>
      <c r="AW96" s="88">
        <f>'Větev A1 - Chodníky - I.e...'!J36</f>
        <v>0</v>
      </c>
      <c r="AX96" s="88">
        <f>'Větev A1 - Chodníky - I.e...'!J37</f>
        <v>0</v>
      </c>
      <c r="AY96" s="88">
        <f>'Větev A1 - Chodníky - I.e...'!J38</f>
        <v>0</v>
      </c>
      <c r="AZ96" s="88">
        <f>'Větev A1 - Chodníky - I.e...'!F35</f>
        <v>588901.53</v>
      </c>
      <c r="BA96" s="88">
        <f>'Větev A1 - Chodníky - I.e...'!F36</f>
        <v>0</v>
      </c>
      <c r="BB96" s="88">
        <f>'Větev A1 - Chodníky - I.e...'!F37</f>
        <v>0</v>
      </c>
      <c r="BC96" s="88">
        <f>'Větev A1 - Chodníky - I.e...'!F38</f>
        <v>0</v>
      </c>
      <c r="BD96" s="90">
        <f>'Větev A1 - Chodníky - I.e...'!F39</f>
        <v>0</v>
      </c>
      <c r="BT96" s="24" t="s">
        <v>83</v>
      </c>
      <c r="BV96" s="24" t="s">
        <v>76</v>
      </c>
      <c r="BW96" s="24" t="s">
        <v>88</v>
      </c>
      <c r="BX96" s="24" t="s">
        <v>82</v>
      </c>
      <c r="CL96" s="24" t="s">
        <v>17</v>
      </c>
    </row>
    <row r="97" spans="1:91" s="4" customFormat="1" ht="25.5" customHeight="1">
      <c r="A97" s="85" t="s">
        <v>84</v>
      </c>
      <c r="B97" s="48"/>
      <c r="C97" s="10"/>
      <c r="D97" s="10"/>
      <c r="E97" s="218" t="s">
        <v>89</v>
      </c>
      <c r="F97" s="218"/>
      <c r="G97" s="218"/>
      <c r="H97" s="218"/>
      <c r="I97" s="218"/>
      <c r="J97" s="10"/>
      <c r="K97" s="218" t="s">
        <v>86</v>
      </c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02">
        <f>'Větev A2 - Chodníky - I.e...'!J32</f>
        <v>262077.17</v>
      </c>
      <c r="AH97" s="203"/>
      <c r="AI97" s="203"/>
      <c r="AJ97" s="203"/>
      <c r="AK97" s="203"/>
      <c r="AL97" s="203"/>
      <c r="AM97" s="203"/>
      <c r="AN97" s="202">
        <f t="shared" si="0"/>
        <v>317113.38</v>
      </c>
      <c r="AO97" s="203"/>
      <c r="AP97" s="203"/>
      <c r="AQ97" s="86" t="s">
        <v>87</v>
      </c>
      <c r="AR97" s="48"/>
      <c r="AS97" s="87">
        <v>0</v>
      </c>
      <c r="AT97" s="88">
        <f t="shared" si="1"/>
        <v>55036.21</v>
      </c>
      <c r="AU97" s="89">
        <f>'Větev A2 - Chodníky - I.e...'!P129</f>
        <v>176.11123800000001</v>
      </c>
      <c r="AV97" s="88">
        <f>'Větev A2 - Chodníky - I.e...'!J35</f>
        <v>55036.21</v>
      </c>
      <c r="AW97" s="88">
        <f>'Větev A2 - Chodníky - I.e...'!J36</f>
        <v>0</v>
      </c>
      <c r="AX97" s="88">
        <f>'Větev A2 - Chodníky - I.e...'!J37</f>
        <v>0</v>
      </c>
      <c r="AY97" s="88">
        <f>'Větev A2 - Chodníky - I.e...'!J38</f>
        <v>0</v>
      </c>
      <c r="AZ97" s="88">
        <f>'Větev A2 - Chodníky - I.e...'!F35</f>
        <v>262077.17</v>
      </c>
      <c r="BA97" s="88">
        <f>'Větev A2 - Chodníky - I.e...'!F36</f>
        <v>0</v>
      </c>
      <c r="BB97" s="88">
        <f>'Větev A2 - Chodníky - I.e...'!F37</f>
        <v>0</v>
      </c>
      <c r="BC97" s="88">
        <f>'Větev A2 - Chodníky - I.e...'!F38</f>
        <v>0</v>
      </c>
      <c r="BD97" s="90">
        <f>'Větev A2 - Chodníky - I.e...'!F39</f>
        <v>0</v>
      </c>
      <c r="BT97" s="24" t="s">
        <v>83</v>
      </c>
      <c r="BV97" s="24" t="s">
        <v>76</v>
      </c>
      <c r="BW97" s="24" t="s">
        <v>90</v>
      </c>
      <c r="BX97" s="24" t="s">
        <v>82</v>
      </c>
      <c r="CL97" s="24" t="s">
        <v>17</v>
      </c>
    </row>
    <row r="98" spans="1:91" s="4" customFormat="1" ht="25.5" customHeight="1">
      <c r="A98" s="85" t="s">
        <v>84</v>
      </c>
      <c r="B98" s="48"/>
      <c r="C98" s="10"/>
      <c r="D98" s="10"/>
      <c r="E98" s="218" t="s">
        <v>91</v>
      </c>
      <c r="F98" s="218"/>
      <c r="G98" s="218"/>
      <c r="H98" s="218"/>
      <c r="I98" s="218"/>
      <c r="J98" s="10"/>
      <c r="K98" s="218" t="s">
        <v>86</v>
      </c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02">
        <f>'Větev A3 - Chodníky - I.e...'!J32</f>
        <v>113371.33</v>
      </c>
      <c r="AH98" s="203"/>
      <c r="AI98" s="203"/>
      <c r="AJ98" s="203"/>
      <c r="AK98" s="203"/>
      <c r="AL98" s="203"/>
      <c r="AM98" s="203"/>
      <c r="AN98" s="202">
        <f t="shared" si="0"/>
        <v>137179.31</v>
      </c>
      <c r="AO98" s="203"/>
      <c r="AP98" s="203"/>
      <c r="AQ98" s="86" t="s">
        <v>87</v>
      </c>
      <c r="AR98" s="48"/>
      <c r="AS98" s="87">
        <v>0</v>
      </c>
      <c r="AT98" s="88">
        <f t="shared" si="1"/>
        <v>23807.98</v>
      </c>
      <c r="AU98" s="89">
        <f>'Větev A3 - Chodníky - I.e...'!P127</f>
        <v>87.755752999999999</v>
      </c>
      <c r="AV98" s="88">
        <f>'Větev A3 - Chodníky - I.e...'!J35</f>
        <v>23807.98</v>
      </c>
      <c r="AW98" s="88">
        <f>'Větev A3 - Chodníky - I.e...'!J36</f>
        <v>0</v>
      </c>
      <c r="AX98" s="88">
        <f>'Větev A3 - Chodníky - I.e...'!J37</f>
        <v>0</v>
      </c>
      <c r="AY98" s="88">
        <f>'Větev A3 - Chodníky - I.e...'!J38</f>
        <v>0</v>
      </c>
      <c r="AZ98" s="88">
        <f>'Větev A3 - Chodníky - I.e...'!F35</f>
        <v>113371.33</v>
      </c>
      <c r="BA98" s="88">
        <f>'Větev A3 - Chodníky - I.e...'!F36</f>
        <v>0</v>
      </c>
      <c r="BB98" s="88">
        <f>'Větev A3 - Chodníky - I.e...'!F37</f>
        <v>0</v>
      </c>
      <c r="BC98" s="88">
        <f>'Větev A3 - Chodníky - I.e...'!F38</f>
        <v>0</v>
      </c>
      <c r="BD98" s="90">
        <f>'Větev A3 - Chodníky - I.e...'!F39</f>
        <v>0</v>
      </c>
      <c r="BT98" s="24" t="s">
        <v>83</v>
      </c>
      <c r="BV98" s="24" t="s">
        <v>76</v>
      </c>
      <c r="BW98" s="24" t="s">
        <v>92</v>
      </c>
      <c r="BX98" s="24" t="s">
        <v>82</v>
      </c>
      <c r="CL98" s="24" t="s">
        <v>17</v>
      </c>
    </row>
    <row r="99" spans="1:91" s="4" customFormat="1" ht="25.5" customHeight="1">
      <c r="A99" s="85" t="s">
        <v>84</v>
      </c>
      <c r="B99" s="48"/>
      <c r="C99" s="10"/>
      <c r="D99" s="10"/>
      <c r="E99" s="218" t="s">
        <v>93</v>
      </c>
      <c r="F99" s="218"/>
      <c r="G99" s="218"/>
      <c r="H99" s="218"/>
      <c r="I99" s="218"/>
      <c r="J99" s="10"/>
      <c r="K99" s="218" t="s">
        <v>86</v>
      </c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02">
        <f>'Větev A4 - Chodníky - I.e...'!J32</f>
        <v>302025.73</v>
      </c>
      <c r="AH99" s="203"/>
      <c r="AI99" s="203"/>
      <c r="AJ99" s="203"/>
      <c r="AK99" s="203"/>
      <c r="AL99" s="203"/>
      <c r="AM99" s="203"/>
      <c r="AN99" s="202">
        <f t="shared" si="0"/>
        <v>365451.13</v>
      </c>
      <c r="AO99" s="203"/>
      <c r="AP99" s="203"/>
      <c r="AQ99" s="86" t="s">
        <v>87</v>
      </c>
      <c r="AR99" s="48"/>
      <c r="AS99" s="87">
        <v>0</v>
      </c>
      <c r="AT99" s="88">
        <f t="shared" si="1"/>
        <v>63425.4</v>
      </c>
      <c r="AU99" s="89">
        <f>'Větev A4 - Chodníky - I.e...'!P130</f>
        <v>200.49724600000002</v>
      </c>
      <c r="AV99" s="88">
        <f>'Větev A4 - Chodníky - I.e...'!J35</f>
        <v>63425.4</v>
      </c>
      <c r="AW99" s="88">
        <f>'Větev A4 - Chodníky - I.e...'!J36</f>
        <v>0</v>
      </c>
      <c r="AX99" s="88">
        <f>'Větev A4 - Chodníky - I.e...'!J37</f>
        <v>0</v>
      </c>
      <c r="AY99" s="88">
        <f>'Větev A4 - Chodníky - I.e...'!J38</f>
        <v>0</v>
      </c>
      <c r="AZ99" s="88">
        <f>'Větev A4 - Chodníky - I.e...'!F35</f>
        <v>302025.73</v>
      </c>
      <c r="BA99" s="88">
        <f>'Větev A4 - Chodníky - I.e...'!F36</f>
        <v>0</v>
      </c>
      <c r="BB99" s="88">
        <f>'Větev A4 - Chodníky - I.e...'!F37</f>
        <v>0</v>
      </c>
      <c r="BC99" s="88">
        <f>'Větev A4 - Chodníky - I.e...'!F38</f>
        <v>0</v>
      </c>
      <c r="BD99" s="90">
        <f>'Větev A4 - Chodníky - I.e...'!F39</f>
        <v>0</v>
      </c>
      <c r="BT99" s="24" t="s">
        <v>83</v>
      </c>
      <c r="BV99" s="24" t="s">
        <v>76</v>
      </c>
      <c r="BW99" s="24" t="s">
        <v>94</v>
      </c>
      <c r="BX99" s="24" t="s">
        <v>82</v>
      </c>
      <c r="CL99" s="24" t="s">
        <v>17</v>
      </c>
    </row>
    <row r="100" spans="1:91" s="4" customFormat="1" ht="16.5" customHeight="1">
      <c r="A100" s="85" t="s">
        <v>84</v>
      </c>
      <c r="B100" s="48"/>
      <c r="C100" s="10"/>
      <c r="D100" s="10"/>
      <c r="E100" s="218" t="s">
        <v>95</v>
      </c>
      <c r="F100" s="218"/>
      <c r="G100" s="218"/>
      <c r="H100" s="218"/>
      <c r="I100" s="218"/>
      <c r="J100" s="10"/>
      <c r="K100" s="218" t="s">
        <v>86</v>
      </c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02">
        <f>'Větev B - Chodníky - I.et...'!J32</f>
        <v>303642.27</v>
      </c>
      <c r="AH100" s="203"/>
      <c r="AI100" s="203"/>
      <c r="AJ100" s="203"/>
      <c r="AK100" s="203"/>
      <c r="AL100" s="203"/>
      <c r="AM100" s="203"/>
      <c r="AN100" s="202">
        <f t="shared" si="0"/>
        <v>367407.15</v>
      </c>
      <c r="AO100" s="203"/>
      <c r="AP100" s="203"/>
      <c r="AQ100" s="86" t="s">
        <v>87</v>
      </c>
      <c r="AR100" s="48"/>
      <c r="AS100" s="87">
        <v>0</v>
      </c>
      <c r="AT100" s="88">
        <f t="shared" si="1"/>
        <v>63764.88</v>
      </c>
      <c r="AU100" s="89">
        <f>'Větev B - Chodníky - I.et...'!P128</f>
        <v>206.50061500000001</v>
      </c>
      <c r="AV100" s="88">
        <f>'Větev B - Chodníky - I.et...'!J35</f>
        <v>63764.88</v>
      </c>
      <c r="AW100" s="88">
        <f>'Větev B - Chodníky - I.et...'!J36</f>
        <v>0</v>
      </c>
      <c r="AX100" s="88">
        <f>'Větev B - Chodníky - I.et...'!J37</f>
        <v>0</v>
      </c>
      <c r="AY100" s="88">
        <f>'Větev B - Chodníky - I.et...'!J38</f>
        <v>0</v>
      </c>
      <c r="AZ100" s="88">
        <f>'Větev B - Chodníky - I.et...'!F35</f>
        <v>303642.27</v>
      </c>
      <c r="BA100" s="88">
        <f>'Větev B - Chodníky - I.et...'!F36</f>
        <v>0</v>
      </c>
      <c r="BB100" s="88">
        <f>'Větev B - Chodníky - I.et...'!F37</f>
        <v>0</v>
      </c>
      <c r="BC100" s="88">
        <f>'Větev B - Chodníky - I.et...'!F38</f>
        <v>0</v>
      </c>
      <c r="BD100" s="90">
        <f>'Větev B - Chodníky - I.et...'!F39</f>
        <v>0</v>
      </c>
      <c r="BT100" s="24" t="s">
        <v>83</v>
      </c>
      <c r="BV100" s="24" t="s">
        <v>76</v>
      </c>
      <c r="BW100" s="24" t="s">
        <v>96</v>
      </c>
      <c r="BX100" s="24" t="s">
        <v>82</v>
      </c>
      <c r="CL100" s="24" t="s">
        <v>17</v>
      </c>
    </row>
    <row r="101" spans="1:91" s="4" customFormat="1" ht="16.5" customHeight="1">
      <c r="A101" s="85" t="s">
        <v>84</v>
      </c>
      <c r="B101" s="48"/>
      <c r="C101" s="10"/>
      <c r="D101" s="10"/>
      <c r="E101" s="218" t="s">
        <v>97</v>
      </c>
      <c r="F101" s="218"/>
      <c r="G101" s="218"/>
      <c r="H101" s="218"/>
      <c r="I101" s="218"/>
      <c r="J101" s="10"/>
      <c r="K101" s="218" t="s">
        <v>86</v>
      </c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02">
        <f>'Větev C - Chodníky - I.et...'!J32</f>
        <v>1344998.78</v>
      </c>
      <c r="AH101" s="203"/>
      <c r="AI101" s="203"/>
      <c r="AJ101" s="203"/>
      <c r="AK101" s="203"/>
      <c r="AL101" s="203"/>
      <c r="AM101" s="203"/>
      <c r="AN101" s="202">
        <f t="shared" si="0"/>
        <v>1627448.52</v>
      </c>
      <c r="AO101" s="203"/>
      <c r="AP101" s="203"/>
      <c r="AQ101" s="86" t="s">
        <v>87</v>
      </c>
      <c r="AR101" s="48"/>
      <c r="AS101" s="87">
        <v>0</v>
      </c>
      <c r="AT101" s="88">
        <f t="shared" si="1"/>
        <v>282449.74</v>
      </c>
      <c r="AU101" s="89">
        <f>'Větev C - Chodníky - I.et...'!P131</f>
        <v>959.99375199999997</v>
      </c>
      <c r="AV101" s="88">
        <f>'Větev C - Chodníky - I.et...'!J35</f>
        <v>282449.74</v>
      </c>
      <c r="AW101" s="88">
        <f>'Větev C - Chodníky - I.et...'!J36</f>
        <v>0</v>
      </c>
      <c r="AX101" s="88">
        <f>'Větev C - Chodníky - I.et...'!J37</f>
        <v>0</v>
      </c>
      <c r="AY101" s="88">
        <f>'Větev C - Chodníky - I.et...'!J38</f>
        <v>0</v>
      </c>
      <c r="AZ101" s="88">
        <f>'Větev C - Chodníky - I.et...'!F35</f>
        <v>1344998.78</v>
      </c>
      <c r="BA101" s="88">
        <f>'Větev C - Chodníky - I.et...'!F36</f>
        <v>0</v>
      </c>
      <c r="BB101" s="88">
        <f>'Větev C - Chodníky - I.et...'!F37</f>
        <v>0</v>
      </c>
      <c r="BC101" s="88">
        <f>'Větev C - Chodníky - I.et...'!F38</f>
        <v>0</v>
      </c>
      <c r="BD101" s="90">
        <f>'Větev C - Chodníky - I.et...'!F39</f>
        <v>0</v>
      </c>
      <c r="BT101" s="24" t="s">
        <v>83</v>
      </c>
      <c r="BV101" s="24" t="s">
        <v>76</v>
      </c>
      <c r="BW101" s="24" t="s">
        <v>98</v>
      </c>
      <c r="BX101" s="24" t="s">
        <v>82</v>
      </c>
      <c r="CL101" s="24" t="s">
        <v>17</v>
      </c>
    </row>
    <row r="102" spans="1:91" s="4" customFormat="1" ht="16.5" customHeight="1">
      <c r="A102" s="85" t="s">
        <v>84</v>
      </c>
      <c r="B102" s="48"/>
      <c r="C102" s="10"/>
      <c r="D102" s="10"/>
      <c r="E102" s="218" t="s">
        <v>99</v>
      </c>
      <c r="F102" s="218"/>
      <c r="G102" s="218"/>
      <c r="H102" s="218"/>
      <c r="I102" s="218"/>
      <c r="J102" s="10"/>
      <c r="K102" s="218" t="s">
        <v>86</v>
      </c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02">
        <f>'Větev D - Chodníky - I.et...'!J32</f>
        <v>840626.8</v>
      </c>
      <c r="AH102" s="203"/>
      <c r="AI102" s="203"/>
      <c r="AJ102" s="203"/>
      <c r="AK102" s="203"/>
      <c r="AL102" s="203"/>
      <c r="AM102" s="203"/>
      <c r="AN102" s="202">
        <f t="shared" si="0"/>
        <v>1017158.43</v>
      </c>
      <c r="AO102" s="203"/>
      <c r="AP102" s="203"/>
      <c r="AQ102" s="86" t="s">
        <v>87</v>
      </c>
      <c r="AR102" s="48"/>
      <c r="AS102" s="87">
        <v>0</v>
      </c>
      <c r="AT102" s="88">
        <f t="shared" si="1"/>
        <v>176531.63</v>
      </c>
      <c r="AU102" s="89">
        <f>'Větev D - Chodníky - I.et...'!P128</f>
        <v>580.40756800000008</v>
      </c>
      <c r="AV102" s="88">
        <f>'Větev D - Chodníky - I.et...'!J35</f>
        <v>176531.63</v>
      </c>
      <c r="AW102" s="88">
        <f>'Větev D - Chodníky - I.et...'!J36</f>
        <v>0</v>
      </c>
      <c r="AX102" s="88">
        <f>'Větev D - Chodníky - I.et...'!J37</f>
        <v>0</v>
      </c>
      <c r="AY102" s="88">
        <f>'Větev D - Chodníky - I.et...'!J38</f>
        <v>0</v>
      </c>
      <c r="AZ102" s="88">
        <f>'Větev D - Chodníky - I.et...'!F35</f>
        <v>840626.8</v>
      </c>
      <c r="BA102" s="88">
        <f>'Větev D - Chodníky - I.et...'!F36</f>
        <v>0</v>
      </c>
      <c r="BB102" s="88">
        <f>'Větev D - Chodníky - I.et...'!F37</f>
        <v>0</v>
      </c>
      <c r="BC102" s="88">
        <f>'Větev D - Chodníky - I.et...'!F38</f>
        <v>0</v>
      </c>
      <c r="BD102" s="90">
        <f>'Větev D - Chodníky - I.et...'!F39</f>
        <v>0</v>
      </c>
      <c r="BT102" s="24" t="s">
        <v>83</v>
      </c>
      <c r="BV102" s="24" t="s">
        <v>76</v>
      </c>
      <c r="BW102" s="24" t="s">
        <v>100</v>
      </c>
      <c r="BX102" s="24" t="s">
        <v>82</v>
      </c>
      <c r="CL102" s="24" t="s">
        <v>17</v>
      </c>
    </row>
    <row r="103" spans="1:91" s="4" customFormat="1" ht="16.5" customHeight="1">
      <c r="A103" s="85" t="s">
        <v>84</v>
      </c>
      <c r="B103" s="48"/>
      <c r="C103" s="10"/>
      <c r="D103" s="10"/>
      <c r="E103" s="218" t="s">
        <v>101</v>
      </c>
      <c r="F103" s="218"/>
      <c r="G103" s="218"/>
      <c r="H103" s="218"/>
      <c r="I103" s="218"/>
      <c r="J103" s="10"/>
      <c r="K103" s="218" t="s">
        <v>102</v>
      </c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02">
        <f>'VRN - Vedlejší rozpočtové...'!J32</f>
        <v>235582.85</v>
      </c>
      <c r="AH103" s="203"/>
      <c r="AI103" s="203"/>
      <c r="AJ103" s="203"/>
      <c r="AK103" s="203"/>
      <c r="AL103" s="203"/>
      <c r="AM103" s="203"/>
      <c r="AN103" s="202">
        <f t="shared" si="0"/>
        <v>285055.25</v>
      </c>
      <c r="AO103" s="203"/>
      <c r="AP103" s="203"/>
      <c r="AQ103" s="86" t="s">
        <v>87</v>
      </c>
      <c r="AR103" s="48"/>
      <c r="AS103" s="87">
        <v>0</v>
      </c>
      <c r="AT103" s="88">
        <f t="shared" si="1"/>
        <v>49472.4</v>
      </c>
      <c r="AU103" s="89">
        <f>'VRN - Vedlejší rozpočtové...'!P123</f>
        <v>0</v>
      </c>
      <c r="AV103" s="88">
        <f>'VRN - Vedlejší rozpočtové...'!J35</f>
        <v>49472.4</v>
      </c>
      <c r="AW103" s="88">
        <f>'VRN - Vedlejší rozpočtové...'!J36</f>
        <v>0</v>
      </c>
      <c r="AX103" s="88">
        <f>'VRN - Vedlejší rozpočtové...'!J37</f>
        <v>0</v>
      </c>
      <c r="AY103" s="88">
        <f>'VRN - Vedlejší rozpočtové...'!J38</f>
        <v>0</v>
      </c>
      <c r="AZ103" s="88">
        <f>'VRN - Vedlejší rozpočtové...'!F35</f>
        <v>235582.85</v>
      </c>
      <c r="BA103" s="88">
        <f>'VRN - Vedlejší rozpočtové...'!F36</f>
        <v>0</v>
      </c>
      <c r="BB103" s="88">
        <f>'VRN - Vedlejší rozpočtové...'!F37</f>
        <v>0</v>
      </c>
      <c r="BC103" s="88">
        <f>'VRN - Vedlejší rozpočtové...'!F38</f>
        <v>0</v>
      </c>
      <c r="BD103" s="90">
        <f>'VRN - Vedlejší rozpočtové...'!F39</f>
        <v>0</v>
      </c>
      <c r="BT103" s="24" t="s">
        <v>83</v>
      </c>
      <c r="BV103" s="24" t="s">
        <v>76</v>
      </c>
      <c r="BW103" s="24" t="s">
        <v>103</v>
      </c>
      <c r="BX103" s="24" t="s">
        <v>82</v>
      </c>
      <c r="CL103" s="24" t="s">
        <v>104</v>
      </c>
    </row>
    <row r="104" spans="1:91" s="7" customFormat="1" ht="16.5" customHeight="1">
      <c r="B104" s="76"/>
      <c r="C104" s="77"/>
      <c r="D104" s="236" t="s">
        <v>105</v>
      </c>
      <c r="E104" s="236"/>
      <c r="F104" s="236"/>
      <c r="G104" s="236"/>
      <c r="H104" s="236"/>
      <c r="I104" s="78"/>
      <c r="J104" s="236" t="s">
        <v>106</v>
      </c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16">
        <f>ROUND(SUM(AG105:AG114),2)</f>
        <v>4503674.66</v>
      </c>
      <c r="AH104" s="217"/>
      <c r="AI104" s="217"/>
      <c r="AJ104" s="217"/>
      <c r="AK104" s="217"/>
      <c r="AL104" s="217"/>
      <c r="AM104" s="217"/>
      <c r="AN104" s="229">
        <f t="shared" si="0"/>
        <v>5449446.3399999999</v>
      </c>
      <c r="AO104" s="217"/>
      <c r="AP104" s="217"/>
      <c r="AQ104" s="79" t="s">
        <v>80</v>
      </c>
      <c r="AR104" s="76"/>
      <c r="AS104" s="80">
        <f>ROUND(SUM(AS105:AS114),2)</f>
        <v>0</v>
      </c>
      <c r="AT104" s="81">
        <f t="shared" si="1"/>
        <v>945771.68</v>
      </c>
      <c r="AU104" s="82">
        <f>ROUND(SUM(AU105:AU114),5)</f>
        <v>4063.6455299999998</v>
      </c>
      <c r="AV104" s="81">
        <f>ROUND(AZ104*L29,2)</f>
        <v>945771.68</v>
      </c>
      <c r="AW104" s="81">
        <f>ROUND(BA104*L30,2)</f>
        <v>0</v>
      </c>
      <c r="AX104" s="81">
        <f>ROUND(BB104*L29,2)</f>
        <v>0</v>
      </c>
      <c r="AY104" s="81">
        <f>ROUND(BC104*L30,2)</f>
        <v>0</v>
      </c>
      <c r="AZ104" s="81">
        <f>ROUND(SUM(AZ105:AZ114),2)</f>
        <v>4503674.66</v>
      </c>
      <c r="BA104" s="81">
        <f>ROUND(SUM(BA105:BA114),2)</f>
        <v>0</v>
      </c>
      <c r="BB104" s="81">
        <f>ROUND(SUM(BB105:BB114),2)</f>
        <v>0</v>
      </c>
      <c r="BC104" s="81">
        <f>ROUND(SUM(BC105:BC114),2)</f>
        <v>0</v>
      </c>
      <c r="BD104" s="83">
        <f>ROUND(SUM(BD105:BD114),2)</f>
        <v>0</v>
      </c>
      <c r="BS104" s="84" t="s">
        <v>73</v>
      </c>
      <c r="BT104" s="84" t="s">
        <v>81</v>
      </c>
      <c r="BU104" s="84" t="s">
        <v>75</v>
      </c>
      <c r="BV104" s="84" t="s">
        <v>76</v>
      </c>
      <c r="BW104" s="84" t="s">
        <v>107</v>
      </c>
      <c r="BX104" s="84" t="s">
        <v>4</v>
      </c>
      <c r="CL104" s="84" t="s">
        <v>17</v>
      </c>
      <c r="CM104" s="84" t="s">
        <v>83</v>
      </c>
    </row>
    <row r="105" spans="1:91" s="4" customFormat="1" ht="25.5" customHeight="1">
      <c r="A105" s="85" t="s">
        <v>84</v>
      </c>
      <c r="B105" s="48"/>
      <c r="C105" s="10"/>
      <c r="D105" s="10"/>
      <c r="E105" s="218" t="s">
        <v>85</v>
      </c>
      <c r="F105" s="218"/>
      <c r="G105" s="218"/>
      <c r="H105" s="218"/>
      <c r="I105" s="218"/>
      <c r="J105" s="10"/>
      <c r="K105" s="218" t="s">
        <v>108</v>
      </c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02">
        <f>'Větev A1 - Chodníky - I.e..._01'!J32</f>
        <v>427411.89</v>
      </c>
      <c r="AH105" s="203"/>
      <c r="AI105" s="203"/>
      <c r="AJ105" s="203"/>
      <c r="AK105" s="203"/>
      <c r="AL105" s="203"/>
      <c r="AM105" s="203"/>
      <c r="AN105" s="202">
        <f t="shared" si="0"/>
        <v>517168.39</v>
      </c>
      <c r="AO105" s="203"/>
      <c r="AP105" s="203"/>
      <c r="AQ105" s="86" t="s">
        <v>87</v>
      </c>
      <c r="AR105" s="48"/>
      <c r="AS105" s="87">
        <v>0</v>
      </c>
      <c r="AT105" s="88">
        <f t="shared" si="1"/>
        <v>89756.5</v>
      </c>
      <c r="AU105" s="89">
        <f>'Větev A1 - Chodníky - I.e..._01'!P129</f>
        <v>363.22672499999993</v>
      </c>
      <c r="AV105" s="88">
        <f>'Větev A1 - Chodníky - I.e..._01'!J35</f>
        <v>89756.5</v>
      </c>
      <c r="AW105" s="88">
        <f>'Větev A1 - Chodníky - I.e..._01'!J36</f>
        <v>0</v>
      </c>
      <c r="AX105" s="88">
        <f>'Větev A1 - Chodníky - I.e..._01'!J37</f>
        <v>0</v>
      </c>
      <c r="AY105" s="88">
        <f>'Větev A1 - Chodníky - I.e..._01'!J38</f>
        <v>0</v>
      </c>
      <c r="AZ105" s="88">
        <f>'Větev A1 - Chodníky - I.e..._01'!F35</f>
        <v>427411.89</v>
      </c>
      <c r="BA105" s="88">
        <f>'Větev A1 - Chodníky - I.e..._01'!F36</f>
        <v>0</v>
      </c>
      <c r="BB105" s="88">
        <f>'Větev A1 - Chodníky - I.e..._01'!F37</f>
        <v>0</v>
      </c>
      <c r="BC105" s="88">
        <f>'Větev A1 - Chodníky - I.e..._01'!F38</f>
        <v>0</v>
      </c>
      <c r="BD105" s="90">
        <f>'Větev A1 - Chodníky - I.e..._01'!F39</f>
        <v>0</v>
      </c>
      <c r="BT105" s="24" t="s">
        <v>83</v>
      </c>
      <c r="BV105" s="24" t="s">
        <v>76</v>
      </c>
      <c r="BW105" s="24" t="s">
        <v>109</v>
      </c>
      <c r="BX105" s="24" t="s">
        <v>107</v>
      </c>
      <c r="CL105" s="24" t="s">
        <v>17</v>
      </c>
    </row>
    <row r="106" spans="1:91" s="4" customFormat="1" ht="25.5" customHeight="1">
      <c r="A106" s="85" t="s">
        <v>84</v>
      </c>
      <c r="B106" s="48"/>
      <c r="C106" s="10"/>
      <c r="D106" s="10"/>
      <c r="E106" s="218" t="s">
        <v>89</v>
      </c>
      <c r="F106" s="218"/>
      <c r="G106" s="218"/>
      <c r="H106" s="218"/>
      <c r="I106" s="218"/>
      <c r="J106" s="10"/>
      <c r="K106" s="218" t="s">
        <v>108</v>
      </c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02">
        <f>'Větev A2 - Chodníky - I.e..._01'!J32</f>
        <v>479830.25</v>
      </c>
      <c r="AH106" s="203"/>
      <c r="AI106" s="203"/>
      <c r="AJ106" s="203"/>
      <c r="AK106" s="203"/>
      <c r="AL106" s="203"/>
      <c r="AM106" s="203"/>
      <c r="AN106" s="202">
        <f t="shared" si="0"/>
        <v>580594.6</v>
      </c>
      <c r="AO106" s="203"/>
      <c r="AP106" s="203"/>
      <c r="AQ106" s="86" t="s">
        <v>87</v>
      </c>
      <c r="AR106" s="48"/>
      <c r="AS106" s="87">
        <v>0</v>
      </c>
      <c r="AT106" s="88">
        <f t="shared" si="1"/>
        <v>100764.35</v>
      </c>
      <c r="AU106" s="89">
        <f>'Větev A2 - Chodníky - I.e..._01'!P129</f>
        <v>439.74508600000001</v>
      </c>
      <c r="AV106" s="88">
        <f>'Větev A2 - Chodníky - I.e..._01'!J35</f>
        <v>100764.35</v>
      </c>
      <c r="AW106" s="88">
        <f>'Větev A2 - Chodníky - I.e..._01'!J36</f>
        <v>0</v>
      </c>
      <c r="AX106" s="88">
        <f>'Větev A2 - Chodníky - I.e..._01'!J37</f>
        <v>0</v>
      </c>
      <c r="AY106" s="88">
        <f>'Větev A2 - Chodníky - I.e..._01'!J38</f>
        <v>0</v>
      </c>
      <c r="AZ106" s="88">
        <f>'Větev A2 - Chodníky - I.e..._01'!F35</f>
        <v>479830.25</v>
      </c>
      <c r="BA106" s="88">
        <f>'Větev A2 - Chodníky - I.e..._01'!F36</f>
        <v>0</v>
      </c>
      <c r="BB106" s="88">
        <f>'Větev A2 - Chodníky - I.e..._01'!F37</f>
        <v>0</v>
      </c>
      <c r="BC106" s="88">
        <f>'Větev A2 - Chodníky - I.e..._01'!F38</f>
        <v>0</v>
      </c>
      <c r="BD106" s="90">
        <f>'Větev A2 - Chodníky - I.e..._01'!F39</f>
        <v>0</v>
      </c>
      <c r="BT106" s="24" t="s">
        <v>83</v>
      </c>
      <c r="BV106" s="24" t="s">
        <v>76</v>
      </c>
      <c r="BW106" s="24" t="s">
        <v>110</v>
      </c>
      <c r="BX106" s="24" t="s">
        <v>107</v>
      </c>
      <c r="CL106" s="24" t="s">
        <v>17</v>
      </c>
    </row>
    <row r="107" spans="1:91" s="4" customFormat="1" ht="25.5" customHeight="1">
      <c r="A107" s="85" t="s">
        <v>84</v>
      </c>
      <c r="B107" s="48"/>
      <c r="C107" s="10"/>
      <c r="D107" s="10"/>
      <c r="E107" s="218" t="s">
        <v>91</v>
      </c>
      <c r="F107" s="218"/>
      <c r="G107" s="218"/>
      <c r="H107" s="218"/>
      <c r="I107" s="218"/>
      <c r="J107" s="10"/>
      <c r="K107" s="218" t="s">
        <v>108</v>
      </c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02">
        <f>'Větev A3 - Chodníky - I.e..._01'!J32</f>
        <v>279627.83</v>
      </c>
      <c r="AH107" s="203"/>
      <c r="AI107" s="203"/>
      <c r="AJ107" s="203"/>
      <c r="AK107" s="203"/>
      <c r="AL107" s="203"/>
      <c r="AM107" s="203"/>
      <c r="AN107" s="202">
        <f t="shared" si="0"/>
        <v>338349.67000000004</v>
      </c>
      <c r="AO107" s="203"/>
      <c r="AP107" s="203"/>
      <c r="AQ107" s="86" t="s">
        <v>87</v>
      </c>
      <c r="AR107" s="48"/>
      <c r="AS107" s="87">
        <v>0</v>
      </c>
      <c r="AT107" s="88">
        <f t="shared" si="1"/>
        <v>58721.84</v>
      </c>
      <c r="AU107" s="89">
        <f>'Větev A3 - Chodníky - I.e..._01'!P128</f>
        <v>214.79536099999996</v>
      </c>
      <c r="AV107" s="88">
        <f>'Větev A3 - Chodníky - I.e..._01'!J35</f>
        <v>58721.84</v>
      </c>
      <c r="AW107" s="88">
        <f>'Větev A3 - Chodníky - I.e..._01'!J36</f>
        <v>0</v>
      </c>
      <c r="AX107" s="88">
        <f>'Větev A3 - Chodníky - I.e..._01'!J37</f>
        <v>0</v>
      </c>
      <c r="AY107" s="88">
        <f>'Větev A3 - Chodníky - I.e..._01'!J38</f>
        <v>0</v>
      </c>
      <c r="AZ107" s="88">
        <f>'Větev A3 - Chodníky - I.e..._01'!F35</f>
        <v>279627.83</v>
      </c>
      <c r="BA107" s="88">
        <f>'Větev A3 - Chodníky - I.e..._01'!F36</f>
        <v>0</v>
      </c>
      <c r="BB107" s="88">
        <f>'Větev A3 - Chodníky - I.e..._01'!F37</f>
        <v>0</v>
      </c>
      <c r="BC107" s="88">
        <f>'Větev A3 - Chodníky - I.e..._01'!F38</f>
        <v>0</v>
      </c>
      <c r="BD107" s="90">
        <f>'Větev A3 - Chodníky - I.e..._01'!F39</f>
        <v>0</v>
      </c>
      <c r="BT107" s="24" t="s">
        <v>83</v>
      </c>
      <c r="BV107" s="24" t="s">
        <v>76</v>
      </c>
      <c r="BW107" s="24" t="s">
        <v>111</v>
      </c>
      <c r="BX107" s="24" t="s">
        <v>107</v>
      </c>
      <c r="CL107" s="24" t="s">
        <v>17</v>
      </c>
    </row>
    <row r="108" spans="1:91" s="4" customFormat="1" ht="25.5" customHeight="1">
      <c r="A108" s="85" t="s">
        <v>84</v>
      </c>
      <c r="B108" s="48"/>
      <c r="C108" s="10"/>
      <c r="D108" s="10"/>
      <c r="E108" s="218" t="s">
        <v>93</v>
      </c>
      <c r="F108" s="218"/>
      <c r="G108" s="218"/>
      <c r="H108" s="218"/>
      <c r="I108" s="218"/>
      <c r="J108" s="10"/>
      <c r="K108" s="218" t="s">
        <v>108</v>
      </c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02">
        <f>'Větev A4 - Chodníky - I.e..._01'!J32</f>
        <v>153077.03</v>
      </c>
      <c r="AH108" s="203"/>
      <c r="AI108" s="203"/>
      <c r="AJ108" s="203"/>
      <c r="AK108" s="203"/>
      <c r="AL108" s="203"/>
      <c r="AM108" s="203"/>
      <c r="AN108" s="202">
        <f t="shared" si="0"/>
        <v>185223.21</v>
      </c>
      <c r="AO108" s="203"/>
      <c r="AP108" s="203"/>
      <c r="AQ108" s="86" t="s">
        <v>87</v>
      </c>
      <c r="AR108" s="48"/>
      <c r="AS108" s="87">
        <v>0</v>
      </c>
      <c r="AT108" s="88">
        <f t="shared" si="1"/>
        <v>32146.18</v>
      </c>
      <c r="AU108" s="89">
        <f>'Větev A4 - Chodníky - I.e..._01'!P130</f>
        <v>186.74445599999999</v>
      </c>
      <c r="AV108" s="88">
        <f>'Větev A4 - Chodníky - I.e..._01'!J35</f>
        <v>32146.18</v>
      </c>
      <c r="AW108" s="88">
        <f>'Větev A4 - Chodníky - I.e..._01'!J36</f>
        <v>0</v>
      </c>
      <c r="AX108" s="88">
        <f>'Větev A4 - Chodníky - I.e..._01'!J37</f>
        <v>0</v>
      </c>
      <c r="AY108" s="88">
        <f>'Větev A4 - Chodníky - I.e..._01'!J38</f>
        <v>0</v>
      </c>
      <c r="AZ108" s="88">
        <f>'Větev A4 - Chodníky - I.e..._01'!F35</f>
        <v>153077.03</v>
      </c>
      <c r="BA108" s="88">
        <f>'Větev A4 - Chodníky - I.e..._01'!F36</f>
        <v>0</v>
      </c>
      <c r="BB108" s="88">
        <f>'Větev A4 - Chodníky - I.e..._01'!F37</f>
        <v>0</v>
      </c>
      <c r="BC108" s="88">
        <f>'Větev A4 - Chodníky - I.e..._01'!F38</f>
        <v>0</v>
      </c>
      <c r="BD108" s="90">
        <f>'Větev A4 - Chodníky - I.e..._01'!F39</f>
        <v>0</v>
      </c>
      <c r="BT108" s="24" t="s">
        <v>83</v>
      </c>
      <c r="BV108" s="24" t="s">
        <v>76</v>
      </c>
      <c r="BW108" s="24" t="s">
        <v>112</v>
      </c>
      <c r="BX108" s="24" t="s">
        <v>107</v>
      </c>
      <c r="CL108" s="24" t="s">
        <v>17</v>
      </c>
    </row>
    <row r="109" spans="1:91" s="4" customFormat="1" ht="16.5" customHeight="1">
      <c r="A109" s="85" t="s">
        <v>84</v>
      </c>
      <c r="B109" s="48"/>
      <c r="C109" s="10"/>
      <c r="D109" s="10"/>
      <c r="E109" s="218" t="s">
        <v>95</v>
      </c>
      <c r="F109" s="218"/>
      <c r="G109" s="218"/>
      <c r="H109" s="218"/>
      <c r="I109" s="218"/>
      <c r="J109" s="10"/>
      <c r="K109" s="218" t="s">
        <v>108</v>
      </c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02">
        <f>'Větev B - Chodníky - I.et..._01'!J32</f>
        <v>209377.33</v>
      </c>
      <c r="AH109" s="203"/>
      <c r="AI109" s="203"/>
      <c r="AJ109" s="203"/>
      <c r="AK109" s="203"/>
      <c r="AL109" s="203"/>
      <c r="AM109" s="203"/>
      <c r="AN109" s="202">
        <f t="shared" si="0"/>
        <v>253346.56999999998</v>
      </c>
      <c r="AO109" s="203"/>
      <c r="AP109" s="203"/>
      <c r="AQ109" s="86" t="s">
        <v>87</v>
      </c>
      <c r="AR109" s="48"/>
      <c r="AS109" s="87">
        <v>0</v>
      </c>
      <c r="AT109" s="88">
        <f t="shared" si="1"/>
        <v>43969.24</v>
      </c>
      <c r="AU109" s="89">
        <f>'Větev B - Chodníky - I.et..._01'!P128</f>
        <v>122.76828200000003</v>
      </c>
      <c r="AV109" s="88">
        <f>'Větev B - Chodníky - I.et..._01'!J35</f>
        <v>43969.24</v>
      </c>
      <c r="AW109" s="88">
        <f>'Větev B - Chodníky - I.et..._01'!J36</f>
        <v>0</v>
      </c>
      <c r="AX109" s="88">
        <f>'Větev B - Chodníky - I.et..._01'!J37</f>
        <v>0</v>
      </c>
      <c r="AY109" s="88">
        <f>'Větev B - Chodníky - I.et..._01'!J38</f>
        <v>0</v>
      </c>
      <c r="AZ109" s="88">
        <f>'Větev B - Chodníky - I.et..._01'!F35</f>
        <v>209377.33</v>
      </c>
      <c r="BA109" s="88">
        <f>'Větev B - Chodníky - I.et..._01'!F36</f>
        <v>0</v>
      </c>
      <c r="BB109" s="88">
        <f>'Větev B - Chodníky - I.et..._01'!F37</f>
        <v>0</v>
      </c>
      <c r="BC109" s="88">
        <f>'Větev B - Chodníky - I.et..._01'!F38</f>
        <v>0</v>
      </c>
      <c r="BD109" s="90">
        <f>'Větev B - Chodníky - I.et..._01'!F39</f>
        <v>0</v>
      </c>
      <c r="BT109" s="24" t="s">
        <v>83</v>
      </c>
      <c r="BV109" s="24" t="s">
        <v>76</v>
      </c>
      <c r="BW109" s="24" t="s">
        <v>113</v>
      </c>
      <c r="BX109" s="24" t="s">
        <v>107</v>
      </c>
      <c r="CL109" s="24" t="s">
        <v>17</v>
      </c>
    </row>
    <row r="110" spans="1:91" s="4" customFormat="1" ht="16.5" customHeight="1">
      <c r="A110" s="85" t="s">
        <v>84</v>
      </c>
      <c r="B110" s="48"/>
      <c r="C110" s="10"/>
      <c r="D110" s="10"/>
      <c r="E110" s="218" t="s">
        <v>97</v>
      </c>
      <c r="F110" s="218"/>
      <c r="G110" s="218"/>
      <c r="H110" s="218"/>
      <c r="I110" s="218"/>
      <c r="J110" s="10"/>
      <c r="K110" s="218" t="s">
        <v>108</v>
      </c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02">
        <f>'Větev C - Chodníky - I.et..._01'!J32</f>
        <v>960564.79</v>
      </c>
      <c r="AH110" s="203"/>
      <c r="AI110" s="203"/>
      <c r="AJ110" s="203"/>
      <c r="AK110" s="203"/>
      <c r="AL110" s="203"/>
      <c r="AM110" s="203"/>
      <c r="AN110" s="202">
        <f t="shared" si="0"/>
        <v>1162283.3999999999</v>
      </c>
      <c r="AO110" s="203"/>
      <c r="AP110" s="203"/>
      <c r="AQ110" s="86" t="s">
        <v>87</v>
      </c>
      <c r="AR110" s="48"/>
      <c r="AS110" s="87">
        <v>0</v>
      </c>
      <c r="AT110" s="88">
        <f t="shared" si="1"/>
        <v>201718.61</v>
      </c>
      <c r="AU110" s="89">
        <f>'Větev C - Chodníky - I.et..._01'!P131</f>
        <v>966.54118999999992</v>
      </c>
      <c r="AV110" s="88">
        <f>'Větev C - Chodníky - I.et..._01'!J35</f>
        <v>201718.61</v>
      </c>
      <c r="AW110" s="88">
        <f>'Větev C - Chodníky - I.et..._01'!J36</f>
        <v>0</v>
      </c>
      <c r="AX110" s="88">
        <f>'Větev C - Chodníky - I.et..._01'!J37</f>
        <v>0</v>
      </c>
      <c r="AY110" s="88">
        <f>'Větev C - Chodníky - I.et..._01'!J38</f>
        <v>0</v>
      </c>
      <c r="AZ110" s="88">
        <f>'Větev C - Chodníky - I.et..._01'!F35</f>
        <v>960564.79</v>
      </c>
      <c r="BA110" s="88">
        <f>'Větev C - Chodníky - I.et..._01'!F36</f>
        <v>0</v>
      </c>
      <c r="BB110" s="88">
        <f>'Větev C - Chodníky - I.et..._01'!F37</f>
        <v>0</v>
      </c>
      <c r="BC110" s="88">
        <f>'Větev C - Chodníky - I.et..._01'!F38</f>
        <v>0</v>
      </c>
      <c r="BD110" s="90">
        <f>'Větev C - Chodníky - I.et..._01'!F39</f>
        <v>0</v>
      </c>
      <c r="BT110" s="24" t="s">
        <v>83</v>
      </c>
      <c r="BV110" s="24" t="s">
        <v>76</v>
      </c>
      <c r="BW110" s="24" t="s">
        <v>114</v>
      </c>
      <c r="BX110" s="24" t="s">
        <v>107</v>
      </c>
      <c r="CL110" s="24" t="s">
        <v>17</v>
      </c>
    </row>
    <row r="111" spans="1:91" s="4" customFormat="1" ht="25.5" customHeight="1">
      <c r="A111" s="85" t="s">
        <v>84</v>
      </c>
      <c r="B111" s="48"/>
      <c r="C111" s="10"/>
      <c r="D111" s="10"/>
      <c r="E111" s="218" t="s">
        <v>115</v>
      </c>
      <c r="F111" s="218"/>
      <c r="G111" s="218"/>
      <c r="H111" s="218"/>
      <c r="I111" s="218"/>
      <c r="J111" s="10"/>
      <c r="K111" s="218" t="s">
        <v>116</v>
      </c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02">
        <f>'Větev C - II.etapa - Sjez...'!J32</f>
        <v>959143.08</v>
      </c>
      <c r="AH111" s="203"/>
      <c r="AI111" s="203"/>
      <c r="AJ111" s="203"/>
      <c r="AK111" s="203"/>
      <c r="AL111" s="203"/>
      <c r="AM111" s="203"/>
      <c r="AN111" s="202">
        <f t="shared" si="0"/>
        <v>1160563.1299999999</v>
      </c>
      <c r="AO111" s="203"/>
      <c r="AP111" s="203"/>
      <c r="AQ111" s="86" t="s">
        <v>87</v>
      </c>
      <c r="AR111" s="48"/>
      <c r="AS111" s="87">
        <v>0</v>
      </c>
      <c r="AT111" s="88">
        <f t="shared" si="1"/>
        <v>201420.05</v>
      </c>
      <c r="AU111" s="89">
        <f>'Větev C - II.etapa - Sjez...'!P128</f>
        <v>556.75246400000015</v>
      </c>
      <c r="AV111" s="88">
        <f>'Větev C - II.etapa - Sjez...'!J35</f>
        <v>201420.05</v>
      </c>
      <c r="AW111" s="88">
        <f>'Větev C - II.etapa - Sjez...'!J36</f>
        <v>0</v>
      </c>
      <c r="AX111" s="88">
        <f>'Větev C - II.etapa - Sjez...'!J37</f>
        <v>0</v>
      </c>
      <c r="AY111" s="88">
        <f>'Větev C - II.etapa - Sjez...'!J38</f>
        <v>0</v>
      </c>
      <c r="AZ111" s="88">
        <f>'Větev C - II.etapa - Sjez...'!F35</f>
        <v>959143.08</v>
      </c>
      <c r="BA111" s="88">
        <f>'Větev C - II.etapa - Sjez...'!F36</f>
        <v>0</v>
      </c>
      <c r="BB111" s="88">
        <f>'Větev C - II.etapa - Sjez...'!F37</f>
        <v>0</v>
      </c>
      <c r="BC111" s="88">
        <f>'Větev C - II.etapa - Sjez...'!F38</f>
        <v>0</v>
      </c>
      <c r="BD111" s="90">
        <f>'Větev C - II.etapa - Sjez...'!F39</f>
        <v>0</v>
      </c>
      <c r="BT111" s="24" t="s">
        <v>83</v>
      </c>
      <c r="BV111" s="24" t="s">
        <v>76</v>
      </c>
      <c r="BW111" s="24" t="s">
        <v>117</v>
      </c>
      <c r="BX111" s="24" t="s">
        <v>107</v>
      </c>
      <c r="CL111" s="24" t="s">
        <v>17</v>
      </c>
    </row>
    <row r="112" spans="1:91" s="4" customFormat="1" ht="38.25" customHeight="1">
      <c r="A112" s="85" t="s">
        <v>84</v>
      </c>
      <c r="B112" s="48"/>
      <c r="C112" s="10"/>
      <c r="D112" s="10"/>
      <c r="E112" s="218" t="s">
        <v>118</v>
      </c>
      <c r="F112" s="218"/>
      <c r="G112" s="218"/>
      <c r="H112" s="218"/>
      <c r="I112" s="218"/>
      <c r="J112" s="10"/>
      <c r="K112" s="218" t="s">
        <v>119</v>
      </c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02">
        <f>'Větev C - III.etapa - Pří...'!J32</f>
        <v>853226.51</v>
      </c>
      <c r="AH112" s="203"/>
      <c r="AI112" s="203"/>
      <c r="AJ112" s="203"/>
      <c r="AK112" s="203"/>
      <c r="AL112" s="203"/>
      <c r="AM112" s="203"/>
      <c r="AN112" s="202">
        <f t="shared" si="0"/>
        <v>1032404.0800000001</v>
      </c>
      <c r="AO112" s="203"/>
      <c r="AP112" s="203"/>
      <c r="AQ112" s="86" t="s">
        <v>87</v>
      </c>
      <c r="AR112" s="48"/>
      <c r="AS112" s="87">
        <v>0</v>
      </c>
      <c r="AT112" s="88">
        <f t="shared" si="1"/>
        <v>179177.57</v>
      </c>
      <c r="AU112" s="89">
        <f>'Větev C - III.etapa - Pří...'!P128</f>
        <v>1101.6627110000002</v>
      </c>
      <c r="AV112" s="88">
        <f>'Větev C - III.etapa - Pří...'!J35</f>
        <v>179177.57</v>
      </c>
      <c r="AW112" s="88">
        <f>'Větev C - III.etapa - Pří...'!J36</f>
        <v>0</v>
      </c>
      <c r="AX112" s="88">
        <f>'Větev C - III.etapa - Pří...'!J37</f>
        <v>0</v>
      </c>
      <c r="AY112" s="88">
        <f>'Větev C - III.etapa - Pří...'!J38</f>
        <v>0</v>
      </c>
      <c r="AZ112" s="88">
        <f>'Větev C - III.etapa - Pří...'!F35</f>
        <v>853226.51</v>
      </c>
      <c r="BA112" s="88">
        <f>'Větev C - III.etapa - Pří...'!F36</f>
        <v>0</v>
      </c>
      <c r="BB112" s="88">
        <f>'Větev C - III.etapa - Pří...'!F37</f>
        <v>0</v>
      </c>
      <c r="BC112" s="88">
        <f>'Větev C - III.etapa - Pří...'!F38</f>
        <v>0</v>
      </c>
      <c r="BD112" s="90">
        <f>'Větev C - III.etapa - Pří...'!F39</f>
        <v>0</v>
      </c>
      <c r="BT112" s="24" t="s">
        <v>83</v>
      </c>
      <c r="BV112" s="24" t="s">
        <v>76</v>
      </c>
      <c r="BW112" s="24" t="s">
        <v>120</v>
      </c>
      <c r="BX112" s="24" t="s">
        <v>107</v>
      </c>
      <c r="CL112" s="24" t="s">
        <v>17</v>
      </c>
    </row>
    <row r="113" spans="1:90" s="4" customFormat="1" ht="16.5" customHeight="1">
      <c r="A113" s="85" t="s">
        <v>84</v>
      </c>
      <c r="B113" s="48"/>
      <c r="C113" s="10"/>
      <c r="D113" s="10"/>
      <c r="E113" s="218" t="s">
        <v>99</v>
      </c>
      <c r="F113" s="218"/>
      <c r="G113" s="218"/>
      <c r="H113" s="218"/>
      <c r="I113" s="218"/>
      <c r="J113" s="10"/>
      <c r="K113" s="218" t="s">
        <v>108</v>
      </c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02">
        <f>'Větev D - Chodníky - I.et..._01'!J32</f>
        <v>80188.94</v>
      </c>
      <c r="AH113" s="203"/>
      <c r="AI113" s="203"/>
      <c r="AJ113" s="203"/>
      <c r="AK113" s="203"/>
      <c r="AL113" s="203"/>
      <c r="AM113" s="203"/>
      <c r="AN113" s="202">
        <f t="shared" si="0"/>
        <v>97028.62</v>
      </c>
      <c r="AO113" s="203"/>
      <c r="AP113" s="203"/>
      <c r="AQ113" s="86" t="s">
        <v>87</v>
      </c>
      <c r="AR113" s="48"/>
      <c r="AS113" s="87">
        <v>0</v>
      </c>
      <c r="AT113" s="88">
        <f t="shared" si="1"/>
        <v>16839.68</v>
      </c>
      <c r="AU113" s="89">
        <f>'Větev D - Chodníky - I.et..._01'!P127</f>
        <v>111.40925099999998</v>
      </c>
      <c r="AV113" s="88">
        <f>'Větev D - Chodníky - I.et..._01'!J35</f>
        <v>16839.68</v>
      </c>
      <c r="AW113" s="88">
        <f>'Větev D - Chodníky - I.et..._01'!J36</f>
        <v>0</v>
      </c>
      <c r="AX113" s="88">
        <f>'Větev D - Chodníky - I.et..._01'!J37</f>
        <v>0</v>
      </c>
      <c r="AY113" s="88">
        <f>'Větev D - Chodníky - I.et..._01'!J38</f>
        <v>0</v>
      </c>
      <c r="AZ113" s="88">
        <f>'Větev D - Chodníky - I.et..._01'!F35</f>
        <v>80188.94</v>
      </c>
      <c r="BA113" s="88">
        <f>'Větev D - Chodníky - I.et..._01'!F36</f>
        <v>0</v>
      </c>
      <c r="BB113" s="88">
        <f>'Větev D - Chodníky - I.et..._01'!F37</f>
        <v>0</v>
      </c>
      <c r="BC113" s="88">
        <f>'Větev D - Chodníky - I.et..._01'!F38</f>
        <v>0</v>
      </c>
      <c r="BD113" s="90">
        <f>'Větev D - Chodníky - I.et..._01'!F39</f>
        <v>0</v>
      </c>
      <c r="BT113" s="24" t="s">
        <v>83</v>
      </c>
      <c r="BV113" s="24" t="s">
        <v>76</v>
      </c>
      <c r="BW113" s="24" t="s">
        <v>121</v>
      </c>
      <c r="BX113" s="24" t="s">
        <v>107</v>
      </c>
      <c r="CL113" s="24" t="s">
        <v>17</v>
      </c>
    </row>
    <row r="114" spans="1:90" s="4" customFormat="1" ht="16.5" customHeight="1">
      <c r="A114" s="85" t="s">
        <v>84</v>
      </c>
      <c r="B114" s="48"/>
      <c r="C114" s="10"/>
      <c r="D114" s="10"/>
      <c r="E114" s="218" t="s">
        <v>101</v>
      </c>
      <c r="F114" s="218"/>
      <c r="G114" s="218"/>
      <c r="H114" s="218"/>
      <c r="I114" s="218"/>
      <c r="J114" s="10"/>
      <c r="K114" s="218" t="s">
        <v>102</v>
      </c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02">
        <f>'VRN - Vedlejší rozpočtové..._01'!J32</f>
        <v>101227.01</v>
      </c>
      <c r="AH114" s="203"/>
      <c r="AI114" s="203"/>
      <c r="AJ114" s="203"/>
      <c r="AK114" s="203"/>
      <c r="AL114" s="203"/>
      <c r="AM114" s="203"/>
      <c r="AN114" s="202">
        <f t="shared" si="0"/>
        <v>122484.68</v>
      </c>
      <c r="AO114" s="203"/>
      <c r="AP114" s="203"/>
      <c r="AQ114" s="86" t="s">
        <v>87</v>
      </c>
      <c r="AR114" s="48"/>
      <c r="AS114" s="91">
        <v>0</v>
      </c>
      <c r="AT114" s="92">
        <f t="shared" si="1"/>
        <v>21257.67</v>
      </c>
      <c r="AU114" s="93">
        <f>'VRN - Vedlejší rozpočtové..._01'!P123</f>
        <v>0</v>
      </c>
      <c r="AV114" s="92">
        <f>'VRN - Vedlejší rozpočtové..._01'!J35</f>
        <v>21257.67</v>
      </c>
      <c r="AW114" s="92">
        <f>'VRN - Vedlejší rozpočtové..._01'!J36</f>
        <v>0</v>
      </c>
      <c r="AX114" s="92">
        <f>'VRN - Vedlejší rozpočtové..._01'!J37</f>
        <v>0</v>
      </c>
      <c r="AY114" s="92">
        <f>'VRN - Vedlejší rozpočtové..._01'!J38</f>
        <v>0</v>
      </c>
      <c r="AZ114" s="92">
        <f>'VRN - Vedlejší rozpočtové..._01'!F35</f>
        <v>101227.01</v>
      </c>
      <c r="BA114" s="92">
        <f>'VRN - Vedlejší rozpočtové..._01'!F36</f>
        <v>0</v>
      </c>
      <c r="BB114" s="92">
        <f>'VRN - Vedlejší rozpočtové..._01'!F37</f>
        <v>0</v>
      </c>
      <c r="BC114" s="92">
        <f>'VRN - Vedlejší rozpočtové..._01'!F38</f>
        <v>0</v>
      </c>
      <c r="BD114" s="94">
        <f>'VRN - Vedlejší rozpočtové..._01'!F39</f>
        <v>0</v>
      </c>
      <c r="BT114" s="24" t="s">
        <v>83</v>
      </c>
      <c r="BV114" s="24" t="s">
        <v>76</v>
      </c>
      <c r="BW114" s="24" t="s">
        <v>122</v>
      </c>
      <c r="BX114" s="24" t="s">
        <v>107</v>
      </c>
      <c r="CL114" s="24" t="s">
        <v>104</v>
      </c>
    </row>
    <row r="115" spans="1:90" s="2" customFormat="1" ht="30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30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90" s="2" customFormat="1" ht="7.05" customHeight="1">
      <c r="A116" s="29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30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</sheetData>
  <mergeCells count="116">
    <mergeCell ref="AN106:AP106"/>
    <mergeCell ref="AN107:AP107"/>
    <mergeCell ref="AN94:AP94"/>
    <mergeCell ref="C92:G92"/>
    <mergeCell ref="D95:H95"/>
    <mergeCell ref="E96:I96"/>
    <mergeCell ref="E97:I97"/>
    <mergeCell ref="E98:I98"/>
    <mergeCell ref="K100:AF100"/>
    <mergeCell ref="K101:AF101"/>
    <mergeCell ref="K102:AF102"/>
    <mergeCell ref="K103:AF103"/>
    <mergeCell ref="J104:AF104"/>
    <mergeCell ref="K105:AF105"/>
    <mergeCell ref="AN92:AP92"/>
    <mergeCell ref="AN100:AP100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G101:AM101"/>
    <mergeCell ref="AG94:AM94"/>
    <mergeCell ref="AN104:AP104"/>
    <mergeCell ref="AN105:AP105"/>
    <mergeCell ref="L85:AO85"/>
    <mergeCell ref="AM87:AN87"/>
    <mergeCell ref="I92:AF92"/>
    <mergeCell ref="AG92:AM92"/>
    <mergeCell ref="J95:AF95"/>
    <mergeCell ref="K96:AF96"/>
    <mergeCell ref="K97:AF97"/>
    <mergeCell ref="K98:AF98"/>
    <mergeCell ref="K99:AF99"/>
    <mergeCell ref="E100:I100"/>
    <mergeCell ref="E99:I99"/>
    <mergeCell ref="E101:I101"/>
    <mergeCell ref="E102:I102"/>
    <mergeCell ref="E103:I103"/>
    <mergeCell ref="D104:H104"/>
    <mergeCell ref="E105:I105"/>
    <mergeCell ref="E111:I111"/>
    <mergeCell ref="E112:I112"/>
    <mergeCell ref="E113:I113"/>
    <mergeCell ref="E114:I114"/>
    <mergeCell ref="AG107:AM107"/>
    <mergeCell ref="AG105:AM105"/>
    <mergeCell ref="AG106:AM106"/>
    <mergeCell ref="AG108:AM108"/>
    <mergeCell ref="AG109:AM109"/>
    <mergeCell ref="AG110:AM110"/>
    <mergeCell ref="AG111:AM111"/>
    <mergeCell ref="AG112:AM112"/>
    <mergeCell ref="AG113:AM113"/>
    <mergeCell ref="AG114:AM114"/>
    <mergeCell ref="K107:AF107"/>
    <mergeCell ref="K106:AF106"/>
    <mergeCell ref="K108:AF108"/>
    <mergeCell ref="K109:AF109"/>
    <mergeCell ref="K110:AF110"/>
    <mergeCell ref="K111:AF111"/>
    <mergeCell ref="K112:AF112"/>
    <mergeCell ref="K113:AF113"/>
    <mergeCell ref="K114:AF114"/>
    <mergeCell ref="E110:I110"/>
    <mergeCell ref="E106:I106"/>
    <mergeCell ref="E107:I107"/>
    <mergeCell ref="E108:I108"/>
    <mergeCell ref="E109:I109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W29:AE29"/>
    <mergeCell ref="W30:AE30"/>
    <mergeCell ref="AN109:AP109"/>
    <mergeCell ref="AN108:AP108"/>
    <mergeCell ref="AS89:AT91"/>
    <mergeCell ref="AM90:AP90"/>
    <mergeCell ref="AG95:AM95"/>
    <mergeCell ref="AG96:AM96"/>
    <mergeCell ref="AG97:AM97"/>
    <mergeCell ref="AG98:AM98"/>
    <mergeCell ref="AN110:AP110"/>
    <mergeCell ref="AN111:AP111"/>
    <mergeCell ref="AN112:AP112"/>
    <mergeCell ref="AN113:AP113"/>
    <mergeCell ref="AN114:AP114"/>
    <mergeCell ref="K5:AO5"/>
    <mergeCell ref="K6:AO6"/>
    <mergeCell ref="AK31:AO31"/>
    <mergeCell ref="L31:P31"/>
    <mergeCell ref="AK32:AO32"/>
    <mergeCell ref="L32:P32"/>
    <mergeCell ref="AK33:AO33"/>
    <mergeCell ref="L33:P33"/>
    <mergeCell ref="W32:AE32"/>
    <mergeCell ref="W31:AE31"/>
    <mergeCell ref="W33:AE33"/>
    <mergeCell ref="X35:AB35"/>
    <mergeCell ref="AK35:AO35"/>
    <mergeCell ref="AM89:AP89"/>
    <mergeCell ref="AG102:AM102"/>
    <mergeCell ref="AG103:AM103"/>
    <mergeCell ref="AG104:AM104"/>
    <mergeCell ref="AG99:AM99"/>
    <mergeCell ref="AG100:AM100"/>
  </mergeCells>
  <hyperlinks>
    <hyperlink ref="A96" location="'Větev A1 - Chodníky - I.e...'!C2" display="/" xr:uid="{00000000-0004-0000-0000-000000000000}"/>
    <hyperlink ref="A97" location="'Větev A2 - Chodníky - I.e...'!C2" display="/" xr:uid="{00000000-0004-0000-0000-000001000000}"/>
    <hyperlink ref="A98" location="'Větev A3 - Chodníky - I.e...'!C2" display="/" xr:uid="{00000000-0004-0000-0000-000002000000}"/>
    <hyperlink ref="A99" location="'Větev A4 - Chodníky - I.e...'!C2" display="/" xr:uid="{00000000-0004-0000-0000-000003000000}"/>
    <hyperlink ref="A100" location="'Větev B - Chodníky - I.et...'!C2" display="/" xr:uid="{00000000-0004-0000-0000-000004000000}"/>
    <hyperlink ref="A101" location="'Větev C - Chodníky - I.et...'!C2" display="/" xr:uid="{00000000-0004-0000-0000-000005000000}"/>
    <hyperlink ref="A102" location="'Větev D - Chodníky - I.et...'!C2" display="/" xr:uid="{00000000-0004-0000-0000-000006000000}"/>
    <hyperlink ref="A103" location="'VRN - Vedlejší rozpočtové...'!C2" display="/" xr:uid="{00000000-0004-0000-0000-000007000000}"/>
    <hyperlink ref="A105" location="'Větev A1 - Chodníky - I.e..._01'!C2" display="/" xr:uid="{00000000-0004-0000-0000-000008000000}"/>
    <hyperlink ref="A106" location="'Větev A2 - Chodníky - I.e..._01'!C2" display="/" xr:uid="{00000000-0004-0000-0000-000009000000}"/>
    <hyperlink ref="A107" location="'Větev A3 - Chodníky - I.e..._01'!C2" display="/" xr:uid="{00000000-0004-0000-0000-00000A000000}"/>
    <hyperlink ref="A108" location="'Větev A4 - Chodníky - I.e..._01'!C2" display="/" xr:uid="{00000000-0004-0000-0000-00000B000000}"/>
    <hyperlink ref="A109" location="'Větev B - Chodníky - I.et..._01'!C2" display="/" xr:uid="{00000000-0004-0000-0000-00000C000000}"/>
    <hyperlink ref="A110" location="'Větev C - Chodníky - I.et..._01'!C2" display="/" xr:uid="{00000000-0004-0000-0000-00000D000000}"/>
    <hyperlink ref="A111" location="'Větev C - II.etapa - Sjez...'!C2" display="/" xr:uid="{00000000-0004-0000-0000-00000E000000}"/>
    <hyperlink ref="A112" location="'Větev C - III.etapa - Pří...'!C2" display="/" xr:uid="{00000000-0004-0000-0000-00000F000000}"/>
    <hyperlink ref="A113" location="'Větev D - Chodníky - I.et..._01'!C2" display="/" xr:uid="{00000000-0004-0000-0000-000010000000}"/>
    <hyperlink ref="A114" location="'VRN - Vedlejší rozpočtové..._01'!C2" display="/" xr:uid="{00000000-0004-0000-0000-00001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389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109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1102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ROUND(J129, 2)</f>
        <v>427411.89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ROUND((SUM(BE129:BE388)),  2)</f>
        <v>427411.89</v>
      </c>
      <c r="G35" s="29"/>
      <c r="H35" s="29"/>
      <c r="I35" s="103">
        <v>0.21</v>
      </c>
      <c r="J35" s="102">
        <f>ROUND(((SUM(BE129:BE388))*I35),  2)</f>
        <v>89756.5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ROUND((SUM(BF129:BF388)),  2)</f>
        <v>0</v>
      </c>
      <c r="G36" s="29"/>
      <c r="H36" s="29"/>
      <c r="I36" s="103">
        <v>0.15</v>
      </c>
      <c r="J36" s="102">
        <f>ROUND(((SUM(BF129:BF388))*I36),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ROUND((SUM(BG129:BG388)),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ROUND((SUM(BH129:BH388)),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ROUND((SUM(BI129:BI388)),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517168.39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A1 -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J129</f>
        <v>427411.88999999996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J130</f>
        <v>427411.88999999996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J131</f>
        <v>37479.11</v>
      </c>
      <c r="L100" s="119"/>
    </row>
    <row r="101" spans="1:47" s="10" customFormat="1" ht="19.95" customHeight="1">
      <c r="B101" s="119"/>
      <c r="D101" s="120" t="s">
        <v>845</v>
      </c>
      <c r="E101" s="121"/>
      <c r="F101" s="121"/>
      <c r="G101" s="121"/>
      <c r="H101" s="121"/>
      <c r="I101" s="121"/>
      <c r="J101" s="122">
        <f>J208</f>
        <v>2132.86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J217</f>
        <v>160222.38999999998</v>
      </c>
      <c r="L102" s="119"/>
    </row>
    <row r="103" spans="1:47" s="10" customFormat="1" ht="19.95" customHeight="1">
      <c r="B103" s="119"/>
      <c r="D103" s="120" t="s">
        <v>724</v>
      </c>
      <c r="E103" s="121"/>
      <c r="F103" s="121"/>
      <c r="G103" s="121"/>
      <c r="H103" s="121"/>
      <c r="I103" s="121"/>
      <c r="J103" s="122">
        <f>J262</f>
        <v>51694.09</v>
      </c>
      <c r="L103" s="119"/>
    </row>
    <row r="104" spans="1:47" s="10" customFormat="1" ht="19.95" customHeight="1">
      <c r="B104" s="119"/>
      <c r="D104" s="120" t="s">
        <v>137</v>
      </c>
      <c r="E104" s="121"/>
      <c r="F104" s="121"/>
      <c r="G104" s="121"/>
      <c r="H104" s="121"/>
      <c r="I104" s="121"/>
      <c r="J104" s="122">
        <f>J299</f>
        <v>137438.24</v>
      </c>
      <c r="L104" s="119"/>
    </row>
    <row r="105" spans="1:47" s="10" customFormat="1" ht="14.85" customHeight="1">
      <c r="B105" s="119"/>
      <c r="D105" s="120" t="s">
        <v>138</v>
      </c>
      <c r="E105" s="121"/>
      <c r="F105" s="121"/>
      <c r="G105" s="121"/>
      <c r="H105" s="121"/>
      <c r="I105" s="121"/>
      <c r="J105" s="122">
        <f>J339</f>
        <v>23553.960000000003</v>
      </c>
      <c r="L105" s="119"/>
    </row>
    <row r="106" spans="1:47" s="10" customFormat="1" ht="19.95" customHeight="1">
      <c r="B106" s="119"/>
      <c r="D106" s="120" t="s">
        <v>139</v>
      </c>
      <c r="E106" s="121"/>
      <c r="F106" s="121"/>
      <c r="G106" s="121"/>
      <c r="H106" s="121"/>
      <c r="I106" s="121"/>
      <c r="J106" s="122">
        <f>J359</f>
        <v>23547.96</v>
      </c>
      <c r="L106" s="119"/>
    </row>
    <row r="107" spans="1:47" s="10" customFormat="1" ht="19.95" customHeight="1">
      <c r="B107" s="119"/>
      <c r="D107" s="120" t="s">
        <v>140</v>
      </c>
      <c r="E107" s="121"/>
      <c r="F107" s="121"/>
      <c r="G107" s="121"/>
      <c r="H107" s="121"/>
      <c r="I107" s="121"/>
      <c r="J107" s="122">
        <f>J386</f>
        <v>14897.24</v>
      </c>
      <c r="L107" s="119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7.0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05" customHeight="1">
      <c r="A114" s="29"/>
      <c r="B114" s="30"/>
      <c r="C114" s="21" t="s">
        <v>141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.0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41" t="str">
        <f>E7</f>
        <v>Chodníky v obci Stratov - III. etapa</v>
      </c>
      <c r="F117" s="242"/>
      <c r="G117" s="242"/>
      <c r="H117" s="242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20"/>
      <c r="C118" s="26" t="s">
        <v>124</v>
      </c>
      <c r="L118" s="20"/>
    </row>
    <row r="119" spans="1:31" s="2" customFormat="1" ht="16.5" customHeight="1">
      <c r="A119" s="29"/>
      <c r="B119" s="30"/>
      <c r="C119" s="29"/>
      <c r="D119" s="29"/>
      <c r="E119" s="241" t="s">
        <v>1101</v>
      </c>
      <c r="F119" s="240"/>
      <c r="G119" s="240"/>
      <c r="H119" s="240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126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0" t="str">
        <f>E11</f>
        <v>Větev A1 - Chodníky - I.etapa - neuznatelné náklady</v>
      </c>
      <c r="F121" s="240"/>
      <c r="G121" s="240"/>
      <c r="H121" s="24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7.0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20</v>
      </c>
      <c r="D123" s="29"/>
      <c r="E123" s="29"/>
      <c r="F123" s="24" t="str">
        <f>F14</f>
        <v>Stratov</v>
      </c>
      <c r="G123" s="29"/>
      <c r="H123" s="29"/>
      <c r="I123" s="26" t="s">
        <v>22</v>
      </c>
      <c r="J123" s="52">
        <f>IF(J14="","",J14)</f>
        <v>44537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8.05" customHeight="1">
      <c r="A125" s="29"/>
      <c r="B125" s="30"/>
      <c r="C125" s="26" t="s">
        <v>23</v>
      </c>
      <c r="D125" s="29"/>
      <c r="E125" s="29"/>
      <c r="F125" s="24" t="str">
        <f>E17</f>
        <v xml:space="preserve"> </v>
      </c>
      <c r="G125" s="29"/>
      <c r="H125" s="29"/>
      <c r="I125" s="26" t="s">
        <v>28</v>
      </c>
      <c r="J125" s="27" t="str">
        <f>E23</f>
        <v>Projekce dopravní Filip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3" customHeight="1">
      <c r="A126" s="29"/>
      <c r="B126" s="30"/>
      <c r="C126" s="26" t="s">
        <v>27</v>
      </c>
      <c r="D126" s="29"/>
      <c r="E126" s="29"/>
      <c r="F126" s="24" t="str">
        <f>IF(E20="","",E20)</f>
        <v>SWIETELSKY stavební s.r.o., odštěpný závod Dopravní stavby STŘED</v>
      </c>
      <c r="G126" s="29"/>
      <c r="H126" s="29"/>
      <c r="I126" s="26" t="s">
        <v>31</v>
      </c>
      <c r="J126" s="27" t="str">
        <f>E26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142</v>
      </c>
      <c r="D128" s="126" t="s">
        <v>59</v>
      </c>
      <c r="E128" s="126" t="s">
        <v>55</v>
      </c>
      <c r="F128" s="126" t="s">
        <v>56</v>
      </c>
      <c r="G128" s="126" t="s">
        <v>143</v>
      </c>
      <c r="H128" s="126" t="s">
        <v>144</v>
      </c>
      <c r="I128" s="126" t="s">
        <v>145</v>
      </c>
      <c r="J128" s="126" t="s">
        <v>130</v>
      </c>
      <c r="K128" s="127" t="s">
        <v>146</v>
      </c>
      <c r="L128" s="128"/>
      <c r="M128" s="59" t="s">
        <v>1</v>
      </c>
      <c r="N128" s="60" t="s">
        <v>38</v>
      </c>
      <c r="O128" s="60" t="s">
        <v>147</v>
      </c>
      <c r="P128" s="60" t="s">
        <v>148</v>
      </c>
      <c r="Q128" s="60" t="s">
        <v>149</v>
      </c>
      <c r="R128" s="60" t="s">
        <v>150</v>
      </c>
      <c r="S128" s="60" t="s">
        <v>151</v>
      </c>
      <c r="T128" s="61" t="s">
        <v>152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5" s="2" customFormat="1" ht="22.95" customHeight="1">
      <c r="A129" s="29"/>
      <c r="B129" s="30"/>
      <c r="C129" s="66" t="s">
        <v>153</v>
      </c>
      <c r="D129" s="29"/>
      <c r="E129" s="29"/>
      <c r="F129" s="29"/>
      <c r="G129" s="29"/>
      <c r="H129" s="29"/>
      <c r="I129" s="29"/>
      <c r="J129" s="129">
        <f>BK129</f>
        <v>427411.88999999996</v>
      </c>
      <c r="K129" s="29"/>
      <c r="L129" s="30"/>
      <c r="M129" s="62"/>
      <c r="N129" s="53"/>
      <c r="O129" s="63"/>
      <c r="P129" s="130">
        <f>P130</f>
        <v>363.22672499999993</v>
      </c>
      <c r="Q129" s="63"/>
      <c r="R129" s="130">
        <f>R130</f>
        <v>88.959958499999999</v>
      </c>
      <c r="S129" s="63"/>
      <c r="T129" s="131">
        <f>T130</f>
        <v>55.854699999999994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73</v>
      </c>
      <c r="AU129" s="17" t="s">
        <v>132</v>
      </c>
      <c r="BK129" s="132">
        <f>BK130</f>
        <v>427411.88999999996</v>
      </c>
    </row>
    <row r="130" spans="1:65" s="12" customFormat="1" ht="25.95" customHeight="1">
      <c r="B130" s="133"/>
      <c r="D130" s="134" t="s">
        <v>73</v>
      </c>
      <c r="E130" s="135" t="s">
        <v>154</v>
      </c>
      <c r="F130" s="135" t="s">
        <v>155</v>
      </c>
      <c r="J130" s="136">
        <f>BK130</f>
        <v>427411.88999999996</v>
      </c>
      <c r="L130" s="133"/>
      <c r="M130" s="137"/>
      <c r="N130" s="138"/>
      <c r="O130" s="138"/>
      <c r="P130" s="139">
        <f>P131+P208+P217+P262+P299+P359+P386</f>
        <v>363.22672499999993</v>
      </c>
      <c r="Q130" s="138"/>
      <c r="R130" s="139">
        <f>R131+R208+R217+R262+R299+R359+R386</f>
        <v>88.959958499999999</v>
      </c>
      <c r="S130" s="138"/>
      <c r="T130" s="140">
        <f>T131+T208+T217+T262+T299+T359+T386</f>
        <v>55.854699999999994</v>
      </c>
      <c r="AR130" s="134" t="s">
        <v>81</v>
      </c>
      <c r="AT130" s="141" t="s">
        <v>73</v>
      </c>
      <c r="AU130" s="141" t="s">
        <v>74</v>
      </c>
      <c r="AY130" s="134" t="s">
        <v>156</v>
      </c>
      <c r="BK130" s="142">
        <f>BK131+BK208+BK217+BK262+BK299+BK359+BK386</f>
        <v>427411.88999999996</v>
      </c>
    </row>
    <row r="131" spans="1:65" s="12" customFormat="1" ht="22.95" customHeight="1">
      <c r="B131" s="133"/>
      <c r="D131" s="134" t="s">
        <v>73</v>
      </c>
      <c r="E131" s="143" t="s">
        <v>81</v>
      </c>
      <c r="F131" s="143" t="s">
        <v>157</v>
      </c>
      <c r="J131" s="144">
        <f>BK131</f>
        <v>37479.11</v>
      </c>
      <c r="L131" s="133"/>
      <c r="M131" s="137"/>
      <c r="N131" s="138"/>
      <c r="O131" s="138"/>
      <c r="P131" s="139">
        <f>SUM(P132:P207)</f>
        <v>85.585677999999987</v>
      </c>
      <c r="Q131" s="138"/>
      <c r="R131" s="139">
        <f>SUM(R132:R207)</f>
        <v>9.6130530000000007</v>
      </c>
      <c r="S131" s="138"/>
      <c r="T131" s="140">
        <f>SUM(T132:T207)</f>
        <v>0</v>
      </c>
      <c r="AR131" s="134" t="s">
        <v>81</v>
      </c>
      <c r="AT131" s="141" t="s">
        <v>73</v>
      </c>
      <c r="AU131" s="141" t="s">
        <v>81</v>
      </c>
      <c r="AY131" s="134" t="s">
        <v>156</v>
      </c>
      <c r="BK131" s="142">
        <f>SUM(BK132:BK207)</f>
        <v>37479.11</v>
      </c>
    </row>
    <row r="132" spans="1:65" s="2" customFormat="1" ht="24" customHeight="1">
      <c r="A132" s="29"/>
      <c r="B132" s="145"/>
      <c r="C132" s="146" t="s">
        <v>81</v>
      </c>
      <c r="D132" s="146" t="s">
        <v>158</v>
      </c>
      <c r="E132" s="147" t="s">
        <v>159</v>
      </c>
      <c r="F132" s="148" t="s">
        <v>160</v>
      </c>
      <c r="G132" s="149" t="s">
        <v>161</v>
      </c>
      <c r="H132" s="150">
        <v>6.23</v>
      </c>
      <c r="I132" s="151">
        <v>138.77000000000001</v>
      </c>
      <c r="J132" s="151">
        <f>ROUND(I132*H132,2)</f>
        <v>864.54</v>
      </c>
      <c r="K132" s="148" t="s">
        <v>162</v>
      </c>
      <c r="L132" s="30"/>
      <c r="M132" s="152" t="s">
        <v>1</v>
      </c>
      <c r="N132" s="153" t="s">
        <v>39</v>
      </c>
      <c r="O132" s="154">
        <v>0.36799999999999999</v>
      </c>
      <c r="P132" s="154">
        <f>O132*H132</f>
        <v>2.29264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163</v>
      </c>
      <c r="AT132" s="156" t="s">
        <v>158</v>
      </c>
      <c r="AU132" s="156" t="s">
        <v>83</v>
      </c>
      <c r="AY132" s="17" t="s">
        <v>156</v>
      </c>
      <c r="BE132" s="157">
        <f>IF(N132="základní",J132,0)</f>
        <v>864.54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81</v>
      </c>
      <c r="BK132" s="157">
        <f>ROUND(I132*H132,2)</f>
        <v>864.54</v>
      </c>
      <c r="BL132" s="17" t="s">
        <v>163</v>
      </c>
      <c r="BM132" s="156" t="s">
        <v>1103</v>
      </c>
    </row>
    <row r="133" spans="1:65" s="2" customFormat="1" ht="28.8">
      <c r="A133" s="29"/>
      <c r="B133" s="30"/>
      <c r="C133" s="29"/>
      <c r="D133" s="158" t="s">
        <v>165</v>
      </c>
      <c r="E133" s="29"/>
      <c r="F133" s="159" t="s">
        <v>166</v>
      </c>
      <c r="G133" s="29"/>
      <c r="H133" s="29"/>
      <c r="I133" s="29"/>
      <c r="J133" s="29"/>
      <c r="K133" s="29"/>
      <c r="L133" s="30"/>
      <c r="M133" s="160"/>
      <c r="N133" s="161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165</v>
      </c>
      <c r="AU133" s="17" t="s">
        <v>83</v>
      </c>
    </row>
    <row r="134" spans="1:65" s="13" customFormat="1">
      <c r="B134" s="162"/>
      <c r="D134" s="158" t="s">
        <v>167</v>
      </c>
      <c r="E134" s="163" t="s">
        <v>1</v>
      </c>
      <c r="F134" s="164" t="s">
        <v>1104</v>
      </c>
      <c r="H134" s="165">
        <v>0.3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3" customFormat="1">
      <c r="B135" s="162"/>
      <c r="D135" s="158" t="s">
        <v>167</v>
      </c>
      <c r="E135" s="163" t="s">
        <v>1</v>
      </c>
      <c r="F135" s="164" t="s">
        <v>1105</v>
      </c>
      <c r="H135" s="165">
        <v>4.8499999999999996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167</v>
      </c>
      <c r="AU135" s="163" t="s">
        <v>83</v>
      </c>
      <c r="AV135" s="13" t="s">
        <v>83</v>
      </c>
      <c r="AW135" s="13" t="s">
        <v>30</v>
      </c>
      <c r="AX135" s="13" t="s">
        <v>74</v>
      </c>
      <c r="AY135" s="163" t="s">
        <v>156</v>
      </c>
    </row>
    <row r="136" spans="1:65" s="13" customFormat="1">
      <c r="B136" s="162"/>
      <c r="D136" s="158" t="s">
        <v>167</v>
      </c>
      <c r="E136" s="163" t="s">
        <v>1</v>
      </c>
      <c r="F136" s="164" t="s">
        <v>1106</v>
      </c>
      <c r="H136" s="165">
        <v>1.08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74</v>
      </c>
      <c r="AY136" s="163" t="s">
        <v>156</v>
      </c>
    </row>
    <row r="137" spans="1:65" s="14" customFormat="1">
      <c r="B137" s="169"/>
      <c r="D137" s="158" t="s">
        <v>167</v>
      </c>
      <c r="E137" s="170" t="s">
        <v>1</v>
      </c>
      <c r="F137" s="171" t="s">
        <v>172</v>
      </c>
      <c r="H137" s="172">
        <v>6.2299999999999995</v>
      </c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167</v>
      </c>
      <c r="AU137" s="170" t="s">
        <v>83</v>
      </c>
      <c r="AV137" s="14" t="s">
        <v>163</v>
      </c>
      <c r="AW137" s="14" t="s">
        <v>30</v>
      </c>
      <c r="AX137" s="14" t="s">
        <v>81</v>
      </c>
      <c r="AY137" s="170" t="s">
        <v>156</v>
      </c>
    </row>
    <row r="138" spans="1:65" s="2" customFormat="1" ht="16.5" customHeight="1">
      <c r="A138" s="29"/>
      <c r="B138" s="145"/>
      <c r="C138" s="146" t="s">
        <v>83</v>
      </c>
      <c r="D138" s="146" t="s">
        <v>158</v>
      </c>
      <c r="E138" s="147" t="s">
        <v>173</v>
      </c>
      <c r="F138" s="148" t="s">
        <v>174</v>
      </c>
      <c r="G138" s="149" t="s">
        <v>161</v>
      </c>
      <c r="H138" s="150">
        <v>6.23</v>
      </c>
      <c r="I138" s="151">
        <v>29.63</v>
      </c>
      <c r="J138" s="151">
        <f>ROUND(I138*H138,2)</f>
        <v>184.59</v>
      </c>
      <c r="K138" s="148" t="s">
        <v>162</v>
      </c>
      <c r="L138" s="30"/>
      <c r="M138" s="152" t="s">
        <v>1</v>
      </c>
      <c r="N138" s="153" t="s">
        <v>39</v>
      </c>
      <c r="O138" s="154">
        <v>5.8000000000000003E-2</v>
      </c>
      <c r="P138" s="154">
        <f>O138*H138</f>
        <v>0.36134000000000005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163</v>
      </c>
      <c r="AT138" s="156" t="s">
        <v>158</v>
      </c>
      <c r="AU138" s="156" t="s">
        <v>83</v>
      </c>
      <c r="AY138" s="17" t="s">
        <v>156</v>
      </c>
      <c r="BE138" s="157">
        <f>IF(N138="základní",J138,0)</f>
        <v>184.59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81</v>
      </c>
      <c r="BK138" s="157">
        <f>ROUND(I138*H138,2)</f>
        <v>184.59</v>
      </c>
      <c r="BL138" s="17" t="s">
        <v>163</v>
      </c>
      <c r="BM138" s="156" t="s">
        <v>1107</v>
      </c>
    </row>
    <row r="139" spans="1:65" s="2" customFormat="1" ht="38.4">
      <c r="A139" s="29"/>
      <c r="B139" s="30"/>
      <c r="C139" s="29"/>
      <c r="D139" s="158" t="s">
        <v>165</v>
      </c>
      <c r="E139" s="29"/>
      <c r="F139" s="159" t="s">
        <v>176</v>
      </c>
      <c r="G139" s="29"/>
      <c r="H139" s="29"/>
      <c r="I139" s="29"/>
      <c r="J139" s="29"/>
      <c r="K139" s="29"/>
      <c r="L139" s="30"/>
      <c r="M139" s="160"/>
      <c r="N139" s="161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7" t="s">
        <v>165</v>
      </c>
      <c r="AU139" s="17" t="s">
        <v>83</v>
      </c>
    </row>
    <row r="140" spans="1:65" s="13" customFormat="1">
      <c r="B140" s="162"/>
      <c r="D140" s="158" t="s">
        <v>167</v>
      </c>
      <c r="E140" s="163" t="s">
        <v>1</v>
      </c>
      <c r="F140" s="164" t="s">
        <v>1108</v>
      </c>
      <c r="H140" s="165">
        <v>6.23</v>
      </c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167</v>
      </c>
      <c r="AU140" s="163" t="s">
        <v>83</v>
      </c>
      <c r="AV140" s="13" t="s">
        <v>83</v>
      </c>
      <c r="AW140" s="13" t="s">
        <v>30</v>
      </c>
      <c r="AX140" s="13" t="s">
        <v>81</v>
      </c>
      <c r="AY140" s="163" t="s">
        <v>156</v>
      </c>
    </row>
    <row r="141" spans="1:65" s="2" customFormat="1" ht="24" customHeight="1">
      <c r="A141" s="29"/>
      <c r="B141" s="145"/>
      <c r="C141" s="146" t="s">
        <v>178</v>
      </c>
      <c r="D141" s="146" t="s">
        <v>158</v>
      </c>
      <c r="E141" s="147" t="s">
        <v>179</v>
      </c>
      <c r="F141" s="148" t="s">
        <v>180</v>
      </c>
      <c r="G141" s="149" t="s">
        <v>161</v>
      </c>
      <c r="H141" s="150">
        <v>17.96</v>
      </c>
      <c r="I141" s="151">
        <v>592.55999999999995</v>
      </c>
      <c r="J141" s="151">
        <f>ROUND(I141*H141,2)</f>
        <v>10642.38</v>
      </c>
      <c r="K141" s="148" t="s">
        <v>162</v>
      </c>
      <c r="L141" s="30"/>
      <c r="M141" s="152" t="s">
        <v>1</v>
      </c>
      <c r="N141" s="153" t="s">
        <v>39</v>
      </c>
      <c r="O141" s="154">
        <v>2.3199999999999998</v>
      </c>
      <c r="P141" s="154">
        <f>O141*H141</f>
        <v>41.667200000000001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163</v>
      </c>
      <c r="AT141" s="156" t="s">
        <v>158</v>
      </c>
      <c r="AU141" s="156" t="s">
        <v>83</v>
      </c>
      <c r="AY141" s="17" t="s">
        <v>156</v>
      </c>
      <c r="BE141" s="157">
        <f>IF(N141="základní",J141,0)</f>
        <v>10642.38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81</v>
      </c>
      <c r="BK141" s="157">
        <f>ROUND(I141*H141,2)</f>
        <v>10642.38</v>
      </c>
      <c r="BL141" s="17" t="s">
        <v>163</v>
      </c>
      <c r="BM141" s="156" t="s">
        <v>1109</v>
      </c>
    </row>
    <row r="142" spans="1:65" s="2" customFormat="1" ht="28.8">
      <c r="A142" s="29"/>
      <c r="B142" s="30"/>
      <c r="C142" s="29"/>
      <c r="D142" s="158" t="s">
        <v>165</v>
      </c>
      <c r="E142" s="29"/>
      <c r="F142" s="159" t="s">
        <v>182</v>
      </c>
      <c r="G142" s="29"/>
      <c r="H142" s="29"/>
      <c r="I142" s="29"/>
      <c r="J142" s="29"/>
      <c r="K142" s="29"/>
      <c r="L142" s="30"/>
      <c r="M142" s="160"/>
      <c r="N142" s="161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165</v>
      </c>
      <c r="AU142" s="17" t="s">
        <v>83</v>
      </c>
    </row>
    <row r="143" spans="1:65" s="13" customFormat="1">
      <c r="B143" s="162"/>
      <c r="D143" s="158" t="s">
        <v>167</v>
      </c>
      <c r="E143" s="163" t="s">
        <v>1</v>
      </c>
      <c r="F143" s="164" t="s">
        <v>1110</v>
      </c>
      <c r="H143" s="165">
        <v>13.71</v>
      </c>
      <c r="L143" s="162"/>
      <c r="M143" s="166"/>
      <c r="N143" s="167"/>
      <c r="O143" s="167"/>
      <c r="P143" s="167"/>
      <c r="Q143" s="167"/>
      <c r="R143" s="167"/>
      <c r="S143" s="167"/>
      <c r="T143" s="168"/>
      <c r="AT143" s="163" t="s">
        <v>167</v>
      </c>
      <c r="AU143" s="163" t="s">
        <v>83</v>
      </c>
      <c r="AV143" s="13" t="s">
        <v>83</v>
      </c>
      <c r="AW143" s="13" t="s">
        <v>30</v>
      </c>
      <c r="AX143" s="13" t="s">
        <v>74</v>
      </c>
      <c r="AY143" s="163" t="s">
        <v>156</v>
      </c>
    </row>
    <row r="144" spans="1:65" s="13" customFormat="1">
      <c r="B144" s="162"/>
      <c r="D144" s="158" t="s">
        <v>167</v>
      </c>
      <c r="E144" s="163" t="s">
        <v>1</v>
      </c>
      <c r="F144" s="164" t="s">
        <v>1111</v>
      </c>
      <c r="H144" s="165">
        <v>4.25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74</v>
      </c>
      <c r="AY144" s="163" t="s">
        <v>156</v>
      </c>
    </row>
    <row r="145" spans="1:65" s="14" customFormat="1">
      <c r="B145" s="169"/>
      <c r="D145" s="158" t="s">
        <v>167</v>
      </c>
      <c r="E145" s="170" t="s">
        <v>1</v>
      </c>
      <c r="F145" s="171" t="s">
        <v>172</v>
      </c>
      <c r="H145" s="172">
        <v>17.96</v>
      </c>
      <c r="L145" s="169"/>
      <c r="M145" s="173"/>
      <c r="N145" s="174"/>
      <c r="O145" s="174"/>
      <c r="P145" s="174"/>
      <c r="Q145" s="174"/>
      <c r="R145" s="174"/>
      <c r="S145" s="174"/>
      <c r="T145" s="175"/>
      <c r="AT145" s="170" t="s">
        <v>167</v>
      </c>
      <c r="AU145" s="170" t="s">
        <v>83</v>
      </c>
      <c r="AV145" s="14" t="s">
        <v>163</v>
      </c>
      <c r="AW145" s="14" t="s">
        <v>30</v>
      </c>
      <c r="AX145" s="14" t="s">
        <v>81</v>
      </c>
      <c r="AY145" s="170" t="s">
        <v>156</v>
      </c>
    </row>
    <row r="146" spans="1:65" s="2" customFormat="1" ht="24" customHeight="1">
      <c r="A146" s="29"/>
      <c r="B146" s="145"/>
      <c r="C146" s="146" t="s">
        <v>163</v>
      </c>
      <c r="D146" s="146" t="s">
        <v>158</v>
      </c>
      <c r="E146" s="147" t="s">
        <v>184</v>
      </c>
      <c r="F146" s="148" t="s">
        <v>185</v>
      </c>
      <c r="G146" s="149" t="s">
        <v>161</v>
      </c>
      <c r="H146" s="150">
        <v>17.96</v>
      </c>
      <c r="I146" s="151">
        <v>22.58</v>
      </c>
      <c r="J146" s="151">
        <f>ROUND(I146*H146,2)</f>
        <v>405.54</v>
      </c>
      <c r="K146" s="148" t="s">
        <v>162</v>
      </c>
      <c r="L146" s="30"/>
      <c r="M146" s="152" t="s">
        <v>1</v>
      </c>
      <c r="N146" s="153" t="s">
        <v>39</v>
      </c>
      <c r="O146" s="154">
        <v>0.65400000000000003</v>
      </c>
      <c r="P146" s="154">
        <f>O146*H146</f>
        <v>11.745840000000001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163</v>
      </c>
      <c r="AT146" s="156" t="s">
        <v>158</v>
      </c>
      <c r="AU146" s="156" t="s">
        <v>83</v>
      </c>
      <c r="AY146" s="17" t="s">
        <v>156</v>
      </c>
      <c r="BE146" s="157">
        <f>IF(N146="základní",J146,0)</f>
        <v>405.54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81</v>
      </c>
      <c r="BK146" s="157">
        <f>ROUND(I146*H146,2)</f>
        <v>405.54</v>
      </c>
      <c r="BL146" s="17" t="s">
        <v>163</v>
      </c>
      <c r="BM146" s="156" t="s">
        <v>1112</v>
      </c>
    </row>
    <row r="147" spans="1:65" s="2" customFormat="1" ht="28.8">
      <c r="A147" s="29"/>
      <c r="B147" s="30"/>
      <c r="C147" s="29"/>
      <c r="D147" s="158" t="s">
        <v>165</v>
      </c>
      <c r="E147" s="29"/>
      <c r="F147" s="159" t="s">
        <v>187</v>
      </c>
      <c r="G147" s="29"/>
      <c r="H147" s="29"/>
      <c r="I147" s="29"/>
      <c r="J147" s="29"/>
      <c r="K147" s="29"/>
      <c r="L147" s="30"/>
      <c r="M147" s="160"/>
      <c r="N147" s="161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165</v>
      </c>
      <c r="AU147" s="17" t="s">
        <v>83</v>
      </c>
    </row>
    <row r="148" spans="1:65" s="13" customFormat="1">
      <c r="B148" s="162"/>
      <c r="D148" s="158" t="s">
        <v>167</v>
      </c>
      <c r="E148" s="163" t="s">
        <v>1</v>
      </c>
      <c r="F148" s="164" t="s">
        <v>1113</v>
      </c>
      <c r="H148" s="165">
        <v>17.96</v>
      </c>
      <c r="L148" s="162"/>
      <c r="M148" s="166"/>
      <c r="N148" s="167"/>
      <c r="O148" s="167"/>
      <c r="P148" s="167"/>
      <c r="Q148" s="167"/>
      <c r="R148" s="167"/>
      <c r="S148" s="167"/>
      <c r="T148" s="168"/>
      <c r="AT148" s="163" t="s">
        <v>167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156</v>
      </c>
    </row>
    <row r="149" spans="1:65" s="2" customFormat="1" ht="24" customHeight="1">
      <c r="A149" s="29"/>
      <c r="B149" s="145"/>
      <c r="C149" s="146" t="s">
        <v>189</v>
      </c>
      <c r="D149" s="146" t="s">
        <v>158</v>
      </c>
      <c r="E149" s="147" t="s">
        <v>1114</v>
      </c>
      <c r="F149" s="148" t="s">
        <v>1115</v>
      </c>
      <c r="G149" s="149" t="s">
        <v>161</v>
      </c>
      <c r="H149" s="150">
        <v>1.25</v>
      </c>
      <c r="I149" s="151">
        <v>88.34</v>
      </c>
      <c r="J149" s="151">
        <f>ROUND(I149*H149,2)</f>
        <v>110.43</v>
      </c>
      <c r="K149" s="148" t="s">
        <v>162</v>
      </c>
      <c r="L149" s="30"/>
      <c r="M149" s="152" t="s">
        <v>1</v>
      </c>
      <c r="N149" s="153" t="s">
        <v>39</v>
      </c>
      <c r="O149" s="154">
        <v>7.3999999999999996E-2</v>
      </c>
      <c r="P149" s="154">
        <f>O149*H149</f>
        <v>9.2499999999999999E-2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163</v>
      </c>
      <c r="AT149" s="156" t="s">
        <v>158</v>
      </c>
      <c r="AU149" s="156" t="s">
        <v>83</v>
      </c>
      <c r="AY149" s="17" t="s">
        <v>156</v>
      </c>
      <c r="BE149" s="157">
        <f>IF(N149="základní",J149,0)</f>
        <v>110.43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81</v>
      </c>
      <c r="BK149" s="157">
        <f>ROUND(I149*H149,2)</f>
        <v>110.43</v>
      </c>
      <c r="BL149" s="17" t="s">
        <v>163</v>
      </c>
      <c r="BM149" s="156" t="s">
        <v>1116</v>
      </c>
    </row>
    <row r="150" spans="1:65" s="2" customFormat="1" ht="38.4">
      <c r="A150" s="29"/>
      <c r="B150" s="30"/>
      <c r="C150" s="29"/>
      <c r="D150" s="158" t="s">
        <v>165</v>
      </c>
      <c r="E150" s="29"/>
      <c r="F150" s="159" t="s">
        <v>1117</v>
      </c>
      <c r="G150" s="29"/>
      <c r="H150" s="29"/>
      <c r="I150" s="29"/>
      <c r="J150" s="29"/>
      <c r="K150" s="29"/>
      <c r="L150" s="30"/>
      <c r="M150" s="160"/>
      <c r="N150" s="161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165</v>
      </c>
      <c r="AU150" s="17" t="s">
        <v>83</v>
      </c>
    </row>
    <row r="151" spans="1:65" s="13" customFormat="1">
      <c r="B151" s="162"/>
      <c r="D151" s="158" t="s">
        <v>167</v>
      </c>
      <c r="E151" s="163" t="s">
        <v>1</v>
      </c>
      <c r="F151" s="164" t="s">
        <v>1118</v>
      </c>
      <c r="H151" s="165">
        <v>1.25</v>
      </c>
      <c r="L151" s="162"/>
      <c r="M151" s="166"/>
      <c r="N151" s="167"/>
      <c r="O151" s="167"/>
      <c r="P151" s="167"/>
      <c r="Q151" s="167"/>
      <c r="R151" s="167"/>
      <c r="S151" s="167"/>
      <c r="T151" s="168"/>
      <c r="AT151" s="163" t="s">
        <v>167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156</v>
      </c>
    </row>
    <row r="152" spans="1:65" s="2" customFormat="1" ht="24" customHeight="1">
      <c r="A152" s="29"/>
      <c r="B152" s="145"/>
      <c r="C152" s="146" t="s">
        <v>195</v>
      </c>
      <c r="D152" s="146" t="s">
        <v>158</v>
      </c>
      <c r="E152" s="147" t="s">
        <v>190</v>
      </c>
      <c r="F152" s="148" t="s">
        <v>191</v>
      </c>
      <c r="G152" s="149" t="s">
        <v>161</v>
      </c>
      <c r="H152" s="150">
        <v>5.2649999999999997</v>
      </c>
      <c r="I152" s="151">
        <v>62.92</v>
      </c>
      <c r="J152" s="151">
        <f>ROUND(I152*H152,2)</f>
        <v>331.27</v>
      </c>
      <c r="K152" s="148" t="s">
        <v>162</v>
      </c>
      <c r="L152" s="30"/>
      <c r="M152" s="152" t="s">
        <v>1</v>
      </c>
      <c r="N152" s="153" t="s">
        <v>39</v>
      </c>
      <c r="O152" s="154">
        <v>0.05</v>
      </c>
      <c r="P152" s="154">
        <f>O152*H152</f>
        <v>0.26324999999999998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163</v>
      </c>
      <c r="AT152" s="156" t="s">
        <v>158</v>
      </c>
      <c r="AU152" s="156" t="s">
        <v>83</v>
      </c>
      <c r="AY152" s="17" t="s">
        <v>156</v>
      </c>
      <c r="BE152" s="157">
        <f>IF(N152="základní",J152,0)</f>
        <v>331.27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81</v>
      </c>
      <c r="BK152" s="157">
        <f>ROUND(I152*H152,2)</f>
        <v>331.27</v>
      </c>
      <c r="BL152" s="17" t="s">
        <v>163</v>
      </c>
      <c r="BM152" s="156" t="s">
        <v>1119</v>
      </c>
    </row>
    <row r="153" spans="1:65" s="2" customFormat="1" ht="38.4">
      <c r="A153" s="29"/>
      <c r="B153" s="30"/>
      <c r="C153" s="29"/>
      <c r="D153" s="158" t="s">
        <v>165</v>
      </c>
      <c r="E153" s="29"/>
      <c r="F153" s="159" t="s">
        <v>193</v>
      </c>
      <c r="G153" s="29"/>
      <c r="H153" s="29"/>
      <c r="I153" s="29"/>
      <c r="J153" s="29"/>
      <c r="K153" s="29"/>
      <c r="L153" s="30"/>
      <c r="M153" s="160"/>
      <c r="N153" s="161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165</v>
      </c>
      <c r="AU153" s="17" t="s">
        <v>83</v>
      </c>
    </row>
    <row r="154" spans="1:65" s="13" customFormat="1" ht="20.399999999999999">
      <c r="B154" s="162"/>
      <c r="D154" s="158" t="s">
        <v>167</v>
      </c>
      <c r="E154" s="163" t="s">
        <v>1</v>
      </c>
      <c r="F154" s="164" t="s">
        <v>1120</v>
      </c>
      <c r="H154" s="165">
        <v>5.2649999999999997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167</v>
      </c>
      <c r="AU154" s="163" t="s">
        <v>83</v>
      </c>
      <c r="AV154" s="13" t="s">
        <v>83</v>
      </c>
      <c r="AW154" s="13" t="s">
        <v>30</v>
      </c>
      <c r="AX154" s="13" t="s">
        <v>81</v>
      </c>
      <c r="AY154" s="163" t="s">
        <v>156</v>
      </c>
    </row>
    <row r="155" spans="1:65" s="2" customFormat="1" ht="24" customHeight="1">
      <c r="A155" s="29"/>
      <c r="B155" s="145"/>
      <c r="C155" s="146" t="s">
        <v>202</v>
      </c>
      <c r="D155" s="146" t="s">
        <v>158</v>
      </c>
      <c r="E155" s="147" t="s">
        <v>196</v>
      </c>
      <c r="F155" s="148" t="s">
        <v>197</v>
      </c>
      <c r="G155" s="149" t="s">
        <v>161</v>
      </c>
      <c r="H155" s="150">
        <v>22.94</v>
      </c>
      <c r="I155" s="151">
        <v>126.59</v>
      </c>
      <c r="J155" s="151">
        <f>ROUND(I155*H155,2)</f>
        <v>2903.97</v>
      </c>
      <c r="K155" s="148" t="s">
        <v>162</v>
      </c>
      <c r="L155" s="30"/>
      <c r="M155" s="152" t="s">
        <v>1</v>
      </c>
      <c r="N155" s="153" t="s">
        <v>39</v>
      </c>
      <c r="O155" s="154">
        <v>8.3000000000000004E-2</v>
      </c>
      <c r="P155" s="154">
        <f>O155*H155</f>
        <v>1.9040200000000003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163</v>
      </c>
      <c r="AT155" s="156" t="s">
        <v>158</v>
      </c>
      <c r="AU155" s="156" t="s">
        <v>83</v>
      </c>
      <c r="AY155" s="17" t="s">
        <v>156</v>
      </c>
      <c r="BE155" s="157">
        <f>IF(N155="základní",J155,0)</f>
        <v>2903.97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81</v>
      </c>
      <c r="BK155" s="157">
        <f>ROUND(I155*H155,2)</f>
        <v>2903.97</v>
      </c>
      <c r="BL155" s="17" t="s">
        <v>163</v>
      </c>
      <c r="BM155" s="156" t="s">
        <v>1121</v>
      </c>
    </row>
    <row r="156" spans="1:65" s="2" customFormat="1" ht="38.4">
      <c r="A156" s="29"/>
      <c r="B156" s="30"/>
      <c r="C156" s="29"/>
      <c r="D156" s="158" t="s">
        <v>165</v>
      </c>
      <c r="E156" s="29"/>
      <c r="F156" s="159" t="s">
        <v>199</v>
      </c>
      <c r="G156" s="29"/>
      <c r="H156" s="29"/>
      <c r="I156" s="29"/>
      <c r="J156" s="29"/>
      <c r="K156" s="29"/>
      <c r="L156" s="30"/>
      <c r="M156" s="160"/>
      <c r="N156" s="161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165</v>
      </c>
      <c r="AU156" s="17" t="s">
        <v>83</v>
      </c>
    </row>
    <row r="157" spans="1:65" s="13" customFormat="1">
      <c r="B157" s="162"/>
      <c r="D157" s="158" t="s">
        <v>167</v>
      </c>
      <c r="E157" s="163" t="s">
        <v>1</v>
      </c>
      <c r="F157" s="164" t="s">
        <v>1122</v>
      </c>
      <c r="H157" s="165">
        <v>24.19</v>
      </c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167</v>
      </c>
      <c r="AU157" s="163" t="s">
        <v>83</v>
      </c>
      <c r="AV157" s="13" t="s">
        <v>83</v>
      </c>
      <c r="AW157" s="13" t="s">
        <v>30</v>
      </c>
      <c r="AX157" s="13" t="s">
        <v>74</v>
      </c>
      <c r="AY157" s="163" t="s">
        <v>156</v>
      </c>
    </row>
    <row r="158" spans="1:65" s="13" customFormat="1">
      <c r="B158" s="162"/>
      <c r="D158" s="158" t="s">
        <v>167</v>
      </c>
      <c r="E158" s="163" t="s">
        <v>1</v>
      </c>
      <c r="F158" s="164" t="s">
        <v>1123</v>
      </c>
      <c r="H158" s="165">
        <v>-1.25</v>
      </c>
      <c r="L158" s="162"/>
      <c r="M158" s="166"/>
      <c r="N158" s="167"/>
      <c r="O158" s="167"/>
      <c r="P158" s="167"/>
      <c r="Q158" s="167"/>
      <c r="R158" s="167"/>
      <c r="S158" s="167"/>
      <c r="T158" s="168"/>
      <c r="AT158" s="163" t="s">
        <v>167</v>
      </c>
      <c r="AU158" s="163" t="s">
        <v>83</v>
      </c>
      <c r="AV158" s="13" t="s">
        <v>83</v>
      </c>
      <c r="AW158" s="13" t="s">
        <v>30</v>
      </c>
      <c r="AX158" s="13" t="s">
        <v>74</v>
      </c>
      <c r="AY158" s="163" t="s">
        <v>156</v>
      </c>
    </row>
    <row r="159" spans="1:65" s="14" customFormat="1">
      <c r="B159" s="169"/>
      <c r="D159" s="158" t="s">
        <v>167</v>
      </c>
      <c r="E159" s="170" t="s">
        <v>1</v>
      </c>
      <c r="F159" s="171" t="s">
        <v>172</v>
      </c>
      <c r="H159" s="172">
        <v>22.94</v>
      </c>
      <c r="L159" s="169"/>
      <c r="M159" s="173"/>
      <c r="N159" s="174"/>
      <c r="O159" s="174"/>
      <c r="P159" s="174"/>
      <c r="Q159" s="174"/>
      <c r="R159" s="174"/>
      <c r="S159" s="174"/>
      <c r="T159" s="175"/>
      <c r="AT159" s="170" t="s">
        <v>167</v>
      </c>
      <c r="AU159" s="170" t="s">
        <v>83</v>
      </c>
      <c r="AV159" s="14" t="s">
        <v>163</v>
      </c>
      <c r="AW159" s="14" t="s">
        <v>30</v>
      </c>
      <c r="AX159" s="14" t="s">
        <v>81</v>
      </c>
      <c r="AY159" s="170" t="s">
        <v>156</v>
      </c>
    </row>
    <row r="160" spans="1:65" s="2" customFormat="1" ht="24" customHeight="1">
      <c r="A160" s="29"/>
      <c r="B160" s="145"/>
      <c r="C160" s="146" t="s">
        <v>208</v>
      </c>
      <c r="D160" s="146" t="s">
        <v>158</v>
      </c>
      <c r="E160" s="147" t="s">
        <v>203</v>
      </c>
      <c r="F160" s="148" t="s">
        <v>204</v>
      </c>
      <c r="G160" s="149" t="s">
        <v>161</v>
      </c>
      <c r="H160" s="150">
        <v>229.4</v>
      </c>
      <c r="I160" s="151">
        <v>6.63</v>
      </c>
      <c r="J160" s="151">
        <f>ROUND(I160*H160,2)</f>
        <v>1520.92</v>
      </c>
      <c r="K160" s="148" t="s">
        <v>162</v>
      </c>
      <c r="L160" s="30"/>
      <c r="M160" s="152" t="s">
        <v>1</v>
      </c>
      <c r="N160" s="153" t="s">
        <v>39</v>
      </c>
      <c r="O160" s="154">
        <v>4.0000000000000001E-3</v>
      </c>
      <c r="P160" s="154">
        <f>O160*H160</f>
        <v>0.91760000000000008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163</v>
      </c>
      <c r="AT160" s="156" t="s">
        <v>158</v>
      </c>
      <c r="AU160" s="156" t="s">
        <v>83</v>
      </c>
      <c r="AY160" s="17" t="s">
        <v>156</v>
      </c>
      <c r="BE160" s="157">
        <f>IF(N160="základní",J160,0)</f>
        <v>1520.92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81</v>
      </c>
      <c r="BK160" s="157">
        <f>ROUND(I160*H160,2)</f>
        <v>1520.92</v>
      </c>
      <c r="BL160" s="17" t="s">
        <v>163</v>
      </c>
      <c r="BM160" s="156" t="s">
        <v>1124</v>
      </c>
    </row>
    <row r="161" spans="1:65" s="2" customFormat="1" ht="38.4">
      <c r="A161" s="29"/>
      <c r="B161" s="30"/>
      <c r="C161" s="29"/>
      <c r="D161" s="158" t="s">
        <v>165</v>
      </c>
      <c r="E161" s="29"/>
      <c r="F161" s="159" t="s">
        <v>206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165</v>
      </c>
      <c r="AU161" s="17" t="s">
        <v>83</v>
      </c>
    </row>
    <row r="162" spans="1:65" s="13" customFormat="1">
      <c r="B162" s="162"/>
      <c r="D162" s="158" t="s">
        <v>167</v>
      </c>
      <c r="E162" s="163" t="s">
        <v>1</v>
      </c>
      <c r="F162" s="164" t="s">
        <v>1125</v>
      </c>
      <c r="H162" s="165">
        <v>229.4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167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156</v>
      </c>
    </row>
    <row r="163" spans="1:65" s="2" customFormat="1" ht="16.5" customHeight="1">
      <c r="A163" s="29"/>
      <c r="B163" s="145"/>
      <c r="C163" s="146" t="s">
        <v>214</v>
      </c>
      <c r="D163" s="146" t="s">
        <v>158</v>
      </c>
      <c r="E163" s="147" t="s">
        <v>1126</v>
      </c>
      <c r="F163" s="148" t="s">
        <v>1127</v>
      </c>
      <c r="G163" s="149" t="s">
        <v>161</v>
      </c>
      <c r="H163" s="150">
        <v>6.5149999999999997</v>
      </c>
      <c r="I163" s="151">
        <v>123.73</v>
      </c>
      <c r="J163" s="151">
        <f>ROUND(I163*H163,2)</f>
        <v>806.1</v>
      </c>
      <c r="K163" s="148" t="s">
        <v>162</v>
      </c>
      <c r="L163" s="30"/>
      <c r="M163" s="152" t="s">
        <v>1</v>
      </c>
      <c r="N163" s="153" t="s">
        <v>39</v>
      </c>
      <c r="O163" s="154">
        <v>0.65200000000000002</v>
      </c>
      <c r="P163" s="154">
        <f>O163*H163</f>
        <v>4.2477799999999997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806.1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806.1</v>
      </c>
      <c r="BL163" s="17" t="s">
        <v>163</v>
      </c>
      <c r="BM163" s="156" t="s">
        <v>1128</v>
      </c>
    </row>
    <row r="164" spans="1:65" s="2" customFormat="1" ht="19.2">
      <c r="A164" s="29"/>
      <c r="B164" s="30"/>
      <c r="C164" s="29"/>
      <c r="D164" s="158" t="s">
        <v>165</v>
      </c>
      <c r="E164" s="29"/>
      <c r="F164" s="159" t="s">
        <v>1129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1130</v>
      </c>
      <c r="H165" s="165">
        <v>5.2649999999999997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74</v>
      </c>
      <c r="AY165" s="163" t="s">
        <v>156</v>
      </c>
    </row>
    <row r="166" spans="1:65" s="13" customFormat="1">
      <c r="B166" s="162"/>
      <c r="D166" s="158" t="s">
        <v>167</v>
      </c>
      <c r="E166" s="163" t="s">
        <v>1</v>
      </c>
      <c r="F166" s="164" t="s">
        <v>974</v>
      </c>
      <c r="H166" s="165">
        <v>1.25</v>
      </c>
      <c r="L166" s="162"/>
      <c r="M166" s="166"/>
      <c r="N166" s="167"/>
      <c r="O166" s="167"/>
      <c r="P166" s="167"/>
      <c r="Q166" s="167"/>
      <c r="R166" s="167"/>
      <c r="S166" s="167"/>
      <c r="T166" s="168"/>
      <c r="AT166" s="163" t="s">
        <v>167</v>
      </c>
      <c r="AU166" s="163" t="s">
        <v>83</v>
      </c>
      <c r="AV166" s="13" t="s">
        <v>83</v>
      </c>
      <c r="AW166" s="13" t="s">
        <v>30</v>
      </c>
      <c r="AX166" s="13" t="s">
        <v>74</v>
      </c>
      <c r="AY166" s="163" t="s">
        <v>156</v>
      </c>
    </row>
    <row r="167" spans="1:65" s="14" customFormat="1">
      <c r="B167" s="169"/>
      <c r="D167" s="158" t="s">
        <v>167</v>
      </c>
      <c r="E167" s="170" t="s">
        <v>1</v>
      </c>
      <c r="F167" s="171" t="s">
        <v>172</v>
      </c>
      <c r="H167" s="172">
        <v>6.5149999999999997</v>
      </c>
      <c r="L167" s="169"/>
      <c r="M167" s="173"/>
      <c r="N167" s="174"/>
      <c r="O167" s="174"/>
      <c r="P167" s="174"/>
      <c r="Q167" s="174"/>
      <c r="R167" s="174"/>
      <c r="S167" s="174"/>
      <c r="T167" s="175"/>
      <c r="AT167" s="170" t="s">
        <v>167</v>
      </c>
      <c r="AU167" s="170" t="s">
        <v>83</v>
      </c>
      <c r="AV167" s="14" t="s">
        <v>163</v>
      </c>
      <c r="AW167" s="14" t="s">
        <v>30</v>
      </c>
      <c r="AX167" s="14" t="s">
        <v>81</v>
      </c>
      <c r="AY167" s="170" t="s">
        <v>156</v>
      </c>
    </row>
    <row r="168" spans="1:65" s="2" customFormat="1" ht="24" customHeight="1">
      <c r="A168" s="29"/>
      <c r="B168" s="145"/>
      <c r="C168" s="146" t="s">
        <v>222</v>
      </c>
      <c r="D168" s="146" t="s">
        <v>158</v>
      </c>
      <c r="E168" s="147" t="s">
        <v>215</v>
      </c>
      <c r="F168" s="148" t="s">
        <v>216</v>
      </c>
      <c r="G168" s="149" t="s">
        <v>217</v>
      </c>
      <c r="H168" s="150">
        <v>41.292000000000002</v>
      </c>
      <c r="I168" s="151">
        <v>184.05</v>
      </c>
      <c r="J168" s="151">
        <f>ROUND(I168*H168,2)</f>
        <v>7599.79</v>
      </c>
      <c r="K168" s="148" t="s">
        <v>162</v>
      </c>
      <c r="L168" s="30"/>
      <c r="M168" s="152" t="s">
        <v>1</v>
      </c>
      <c r="N168" s="153" t="s">
        <v>39</v>
      </c>
      <c r="O168" s="154">
        <v>0</v>
      </c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163</v>
      </c>
      <c r="AT168" s="156" t="s">
        <v>158</v>
      </c>
      <c r="AU168" s="156" t="s">
        <v>83</v>
      </c>
      <c r="AY168" s="17" t="s">
        <v>156</v>
      </c>
      <c r="BE168" s="157">
        <f>IF(N168="základní",J168,0)</f>
        <v>7599.79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7599.79</v>
      </c>
      <c r="BL168" s="17" t="s">
        <v>163</v>
      </c>
      <c r="BM168" s="156" t="s">
        <v>1131</v>
      </c>
    </row>
    <row r="169" spans="1:65" s="2" customFormat="1" ht="28.8">
      <c r="A169" s="29"/>
      <c r="B169" s="30"/>
      <c r="C169" s="29"/>
      <c r="D169" s="158" t="s">
        <v>165</v>
      </c>
      <c r="E169" s="29"/>
      <c r="F169" s="159" t="s">
        <v>219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1132</v>
      </c>
      <c r="H170" s="165">
        <v>22.94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13" customFormat="1">
      <c r="B171" s="162"/>
      <c r="D171" s="158" t="s">
        <v>167</v>
      </c>
      <c r="F171" s="164" t="s">
        <v>1133</v>
      </c>
      <c r="H171" s="165">
        <v>41.292000000000002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</v>
      </c>
      <c r="AX171" s="13" t="s">
        <v>81</v>
      </c>
      <c r="AY171" s="163" t="s">
        <v>156</v>
      </c>
    </row>
    <row r="172" spans="1:65" s="2" customFormat="1" ht="24" customHeight="1">
      <c r="A172" s="29"/>
      <c r="B172" s="145"/>
      <c r="C172" s="146" t="s">
        <v>230</v>
      </c>
      <c r="D172" s="146" t="s">
        <v>158</v>
      </c>
      <c r="E172" s="147" t="s">
        <v>1134</v>
      </c>
      <c r="F172" s="148" t="s">
        <v>1135</v>
      </c>
      <c r="G172" s="149" t="s">
        <v>161</v>
      </c>
      <c r="H172" s="150">
        <v>1.25</v>
      </c>
      <c r="I172" s="151">
        <v>67.709999999999994</v>
      </c>
      <c r="J172" s="151">
        <f>ROUND(I172*H172,2)</f>
        <v>84.64</v>
      </c>
      <c r="K172" s="148" t="s">
        <v>162</v>
      </c>
      <c r="L172" s="30"/>
      <c r="M172" s="152" t="s">
        <v>1</v>
      </c>
      <c r="N172" s="153" t="s">
        <v>39</v>
      </c>
      <c r="O172" s="154">
        <v>0.115</v>
      </c>
      <c r="P172" s="154">
        <f>O172*H172</f>
        <v>0.14375000000000002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163</v>
      </c>
      <c r="AT172" s="156" t="s">
        <v>158</v>
      </c>
      <c r="AU172" s="156" t="s">
        <v>83</v>
      </c>
      <c r="AY172" s="17" t="s">
        <v>156</v>
      </c>
      <c r="BE172" s="157">
        <f>IF(N172="základní",J172,0)</f>
        <v>84.64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84.64</v>
      </c>
      <c r="BL172" s="17" t="s">
        <v>163</v>
      </c>
      <c r="BM172" s="156" t="s">
        <v>1136</v>
      </c>
    </row>
    <row r="173" spans="1:65" s="2" customFormat="1" ht="28.8">
      <c r="A173" s="29"/>
      <c r="B173" s="30"/>
      <c r="C173" s="29"/>
      <c r="D173" s="158" t="s">
        <v>165</v>
      </c>
      <c r="E173" s="29"/>
      <c r="F173" s="159" t="s">
        <v>1137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974</v>
      </c>
      <c r="H174" s="165">
        <v>1.25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2" customFormat="1" ht="24" customHeight="1">
      <c r="A175" s="29"/>
      <c r="B175" s="145"/>
      <c r="C175" s="146" t="s">
        <v>237</v>
      </c>
      <c r="D175" s="146" t="s">
        <v>158</v>
      </c>
      <c r="E175" s="147" t="s">
        <v>1138</v>
      </c>
      <c r="F175" s="148" t="s">
        <v>1139</v>
      </c>
      <c r="G175" s="149" t="s">
        <v>161</v>
      </c>
      <c r="H175" s="150">
        <v>4.806</v>
      </c>
      <c r="I175" s="151">
        <v>504.87</v>
      </c>
      <c r="J175" s="151">
        <f>ROUND(I175*H175,2)</f>
        <v>2426.41</v>
      </c>
      <c r="K175" s="148" t="s">
        <v>162</v>
      </c>
      <c r="L175" s="30"/>
      <c r="M175" s="152" t="s">
        <v>1</v>
      </c>
      <c r="N175" s="153" t="s">
        <v>39</v>
      </c>
      <c r="O175" s="154">
        <v>1.5</v>
      </c>
      <c r="P175" s="154">
        <f>O175*H175</f>
        <v>7.2089999999999996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163</v>
      </c>
      <c r="AT175" s="156" t="s">
        <v>158</v>
      </c>
      <c r="AU175" s="156" t="s">
        <v>83</v>
      </c>
      <c r="AY175" s="17" t="s">
        <v>156</v>
      </c>
      <c r="BE175" s="157">
        <f>IF(N175="základní",J175,0)</f>
        <v>2426.41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81</v>
      </c>
      <c r="BK175" s="157">
        <f>ROUND(I175*H175,2)</f>
        <v>2426.41</v>
      </c>
      <c r="BL175" s="17" t="s">
        <v>163</v>
      </c>
      <c r="BM175" s="156" t="s">
        <v>1140</v>
      </c>
    </row>
    <row r="176" spans="1:65" s="2" customFormat="1" ht="38.4">
      <c r="A176" s="29"/>
      <c r="B176" s="30"/>
      <c r="C176" s="29"/>
      <c r="D176" s="158" t="s">
        <v>165</v>
      </c>
      <c r="E176" s="29"/>
      <c r="F176" s="159" t="s">
        <v>1141</v>
      </c>
      <c r="G176" s="29"/>
      <c r="H176" s="29"/>
      <c r="I176" s="29"/>
      <c r="J176" s="29"/>
      <c r="K176" s="29"/>
      <c r="L176" s="30"/>
      <c r="M176" s="160"/>
      <c r="N176" s="161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165</v>
      </c>
      <c r="AU176" s="17" t="s">
        <v>83</v>
      </c>
    </row>
    <row r="177" spans="1:65" s="13" customFormat="1">
      <c r="B177" s="162"/>
      <c r="D177" s="158" t="s">
        <v>167</v>
      </c>
      <c r="E177" s="163" t="s">
        <v>1</v>
      </c>
      <c r="F177" s="164" t="s">
        <v>1142</v>
      </c>
      <c r="H177" s="165">
        <v>1.95</v>
      </c>
      <c r="L177" s="162"/>
      <c r="M177" s="166"/>
      <c r="N177" s="167"/>
      <c r="O177" s="167"/>
      <c r="P177" s="167"/>
      <c r="Q177" s="167"/>
      <c r="R177" s="167"/>
      <c r="S177" s="167"/>
      <c r="T177" s="168"/>
      <c r="AT177" s="163" t="s">
        <v>167</v>
      </c>
      <c r="AU177" s="163" t="s">
        <v>83</v>
      </c>
      <c r="AV177" s="13" t="s">
        <v>83</v>
      </c>
      <c r="AW177" s="13" t="s">
        <v>30</v>
      </c>
      <c r="AX177" s="13" t="s">
        <v>74</v>
      </c>
      <c r="AY177" s="163" t="s">
        <v>156</v>
      </c>
    </row>
    <row r="178" spans="1:65" s="13" customFormat="1">
      <c r="B178" s="162"/>
      <c r="D178" s="158" t="s">
        <v>167</v>
      </c>
      <c r="E178" s="163" t="s">
        <v>1</v>
      </c>
      <c r="F178" s="164" t="s">
        <v>1143</v>
      </c>
      <c r="H178" s="165">
        <v>2.8559999999999999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74</v>
      </c>
      <c r="AY178" s="163" t="s">
        <v>156</v>
      </c>
    </row>
    <row r="179" spans="1:65" s="14" customFormat="1">
      <c r="B179" s="169"/>
      <c r="D179" s="158" t="s">
        <v>167</v>
      </c>
      <c r="E179" s="170" t="s">
        <v>1</v>
      </c>
      <c r="F179" s="171" t="s">
        <v>172</v>
      </c>
      <c r="H179" s="172">
        <v>4.806</v>
      </c>
      <c r="L179" s="169"/>
      <c r="M179" s="173"/>
      <c r="N179" s="174"/>
      <c r="O179" s="174"/>
      <c r="P179" s="174"/>
      <c r="Q179" s="174"/>
      <c r="R179" s="174"/>
      <c r="S179" s="174"/>
      <c r="T179" s="175"/>
      <c r="AT179" s="170" t="s">
        <v>167</v>
      </c>
      <c r="AU179" s="170" t="s">
        <v>83</v>
      </c>
      <c r="AV179" s="14" t="s">
        <v>163</v>
      </c>
      <c r="AW179" s="14" t="s">
        <v>30</v>
      </c>
      <c r="AX179" s="14" t="s">
        <v>81</v>
      </c>
      <c r="AY179" s="170" t="s">
        <v>156</v>
      </c>
    </row>
    <row r="180" spans="1:65" s="2" customFormat="1" ht="16.5" customHeight="1">
      <c r="A180" s="29"/>
      <c r="B180" s="145"/>
      <c r="C180" s="176" t="s">
        <v>243</v>
      </c>
      <c r="D180" s="176" t="s">
        <v>254</v>
      </c>
      <c r="E180" s="177" t="s">
        <v>1144</v>
      </c>
      <c r="F180" s="178" t="s">
        <v>1145</v>
      </c>
      <c r="G180" s="179" t="s">
        <v>217</v>
      </c>
      <c r="H180" s="180">
        <v>9.6120000000000001</v>
      </c>
      <c r="I180" s="181">
        <v>329.5</v>
      </c>
      <c r="J180" s="181">
        <f>ROUND(I180*H180,2)</f>
        <v>3167.15</v>
      </c>
      <c r="K180" s="178" t="s">
        <v>162</v>
      </c>
      <c r="L180" s="182"/>
      <c r="M180" s="183" t="s">
        <v>1</v>
      </c>
      <c r="N180" s="184" t="s">
        <v>39</v>
      </c>
      <c r="O180" s="154">
        <v>0</v>
      </c>
      <c r="P180" s="154">
        <f>O180*H180</f>
        <v>0</v>
      </c>
      <c r="Q180" s="154">
        <v>1</v>
      </c>
      <c r="R180" s="154">
        <f>Q180*H180</f>
        <v>9.6120000000000001</v>
      </c>
      <c r="S180" s="154">
        <v>0</v>
      </c>
      <c r="T180" s="15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208</v>
      </c>
      <c r="AT180" s="156" t="s">
        <v>254</v>
      </c>
      <c r="AU180" s="156" t="s">
        <v>83</v>
      </c>
      <c r="AY180" s="17" t="s">
        <v>156</v>
      </c>
      <c r="BE180" s="157">
        <f>IF(N180="základní",J180,0)</f>
        <v>3167.15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81</v>
      </c>
      <c r="BK180" s="157">
        <f>ROUND(I180*H180,2)</f>
        <v>3167.15</v>
      </c>
      <c r="BL180" s="17" t="s">
        <v>163</v>
      </c>
      <c r="BM180" s="156" t="s">
        <v>1146</v>
      </c>
    </row>
    <row r="181" spans="1:65" s="2" customFormat="1">
      <c r="A181" s="29"/>
      <c r="B181" s="30"/>
      <c r="C181" s="29"/>
      <c r="D181" s="158" t="s">
        <v>165</v>
      </c>
      <c r="E181" s="29"/>
      <c r="F181" s="159" t="s">
        <v>1145</v>
      </c>
      <c r="G181" s="29"/>
      <c r="H181" s="29"/>
      <c r="I181" s="29"/>
      <c r="J181" s="29"/>
      <c r="K181" s="29"/>
      <c r="L181" s="30"/>
      <c r="M181" s="160"/>
      <c r="N181" s="161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165</v>
      </c>
      <c r="AU181" s="17" t="s">
        <v>83</v>
      </c>
    </row>
    <row r="182" spans="1:65" s="13" customFormat="1">
      <c r="B182" s="162"/>
      <c r="D182" s="158" t="s">
        <v>167</v>
      </c>
      <c r="E182" s="163" t="s">
        <v>1</v>
      </c>
      <c r="F182" s="164" t="s">
        <v>1147</v>
      </c>
      <c r="H182" s="165">
        <v>4.806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30</v>
      </c>
      <c r="AX182" s="13" t="s">
        <v>81</v>
      </c>
      <c r="AY182" s="163" t="s">
        <v>156</v>
      </c>
    </row>
    <row r="183" spans="1:65" s="13" customFormat="1">
      <c r="B183" s="162"/>
      <c r="D183" s="158" t="s">
        <v>167</v>
      </c>
      <c r="F183" s="164" t="s">
        <v>1148</v>
      </c>
      <c r="H183" s="165">
        <v>9.6120000000000001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167</v>
      </c>
      <c r="AU183" s="163" t="s">
        <v>83</v>
      </c>
      <c r="AV183" s="13" t="s">
        <v>83</v>
      </c>
      <c r="AW183" s="13" t="s">
        <v>3</v>
      </c>
      <c r="AX183" s="13" t="s">
        <v>81</v>
      </c>
      <c r="AY183" s="163" t="s">
        <v>156</v>
      </c>
    </row>
    <row r="184" spans="1:65" s="2" customFormat="1" ht="24" customHeight="1">
      <c r="A184" s="29"/>
      <c r="B184" s="145"/>
      <c r="C184" s="146" t="s">
        <v>249</v>
      </c>
      <c r="D184" s="146" t="s">
        <v>158</v>
      </c>
      <c r="E184" s="147" t="s">
        <v>1149</v>
      </c>
      <c r="F184" s="148" t="s">
        <v>1150</v>
      </c>
      <c r="G184" s="149" t="s">
        <v>225</v>
      </c>
      <c r="H184" s="150">
        <v>35.1</v>
      </c>
      <c r="I184" s="151">
        <v>25.4</v>
      </c>
      <c r="J184" s="151">
        <f>ROUND(I184*H184,2)</f>
        <v>891.54</v>
      </c>
      <c r="K184" s="148" t="s">
        <v>162</v>
      </c>
      <c r="L184" s="30"/>
      <c r="M184" s="152" t="s">
        <v>1</v>
      </c>
      <c r="N184" s="153" t="s">
        <v>39</v>
      </c>
      <c r="O184" s="154">
        <v>0.09</v>
      </c>
      <c r="P184" s="154">
        <f>O184*H184</f>
        <v>3.1589999999999998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6" t="s">
        <v>163</v>
      </c>
      <c r="AT184" s="156" t="s">
        <v>158</v>
      </c>
      <c r="AU184" s="156" t="s">
        <v>83</v>
      </c>
      <c r="AY184" s="17" t="s">
        <v>156</v>
      </c>
      <c r="BE184" s="157">
        <f>IF(N184="základní",J184,0)</f>
        <v>891.54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81</v>
      </c>
      <c r="BK184" s="157">
        <f>ROUND(I184*H184,2)</f>
        <v>891.54</v>
      </c>
      <c r="BL184" s="17" t="s">
        <v>163</v>
      </c>
      <c r="BM184" s="156" t="s">
        <v>1151</v>
      </c>
    </row>
    <row r="185" spans="1:65" s="2" customFormat="1" ht="38.4">
      <c r="A185" s="29"/>
      <c r="B185" s="30"/>
      <c r="C185" s="29"/>
      <c r="D185" s="158" t="s">
        <v>165</v>
      </c>
      <c r="E185" s="29"/>
      <c r="F185" s="159" t="s">
        <v>1152</v>
      </c>
      <c r="G185" s="29"/>
      <c r="H185" s="29"/>
      <c r="I185" s="29"/>
      <c r="J185" s="29"/>
      <c r="K185" s="29"/>
      <c r="L185" s="30"/>
      <c r="M185" s="160"/>
      <c r="N185" s="161"/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7" t="s">
        <v>165</v>
      </c>
      <c r="AU185" s="17" t="s">
        <v>83</v>
      </c>
    </row>
    <row r="186" spans="1:65" s="13" customFormat="1">
      <c r="B186" s="162"/>
      <c r="D186" s="158" t="s">
        <v>167</v>
      </c>
      <c r="E186" s="163" t="s">
        <v>1</v>
      </c>
      <c r="F186" s="164" t="s">
        <v>1153</v>
      </c>
      <c r="H186" s="165">
        <v>35.1</v>
      </c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167</v>
      </c>
      <c r="AU186" s="163" t="s">
        <v>83</v>
      </c>
      <c r="AV186" s="13" t="s">
        <v>83</v>
      </c>
      <c r="AW186" s="13" t="s">
        <v>30</v>
      </c>
      <c r="AX186" s="13" t="s">
        <v>81</v>
      </c>
      <c r="AY186" s="163" t="s">
        <v>156</v>
      </c>
    </row>
    <row r="187" spans="1:65" s="2" customFormat="1" ht="24" customHeight="1">
      <c r="A187" s="29"/>
      <c r="B187" s="145"/>
      <c r="C187" s="146" t="s">
        <v>8</v>
      </c>
      <c r="D187" s="146" t="s">
        <v>158</v>
      </c>
      <c r="E187" s="147" t="s">
        <v>1154</v>
      </c>
      <c r="F187" s="148" t="s">
        <v>1155</v>
      </c>
      <c r="G187" s="149" t="s">
        <v>225</v>
      </c>
      <c r="H187" s="150">
        <v>35.1</v>
      </c>
      <c r="I187" s="151">
        <v>79.709999999999994</v>
      </c>
      <c r="J187" s="151">
        <f>ROUND(I187*H187,2)</f>
        <v>2797.82</v>
      </c>
      <c r="K187" s="148" t="s">
        <v>162</v>
      </c>
      <c r="L187" s="30"/>
      <c r="M187" s="152" t="s">
        <v>1</v>
      </c>
      <c r="N187" s="153" t="s">
        <v>39</v>
      </c>
      <c r="O187" s="154">
        <v>0.17699999999999999</v>
      </c>
      <c r="P187" s="154">
        <f>O187*H187</f>
        <v>6.2126999999999999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6" t="s">
        <v>163</v>
      </c>
      <c r="AT187" s="156" t="s">
        <v>158</v>
      </c>
      <c r="AU187" s="156" t="s">
        <v>83</v>
      </c>
      <c r="AY187" s="17" t="s">
        <v>156</v>
      </c>
      <c r="BE187" s="157">
        <f>IF(N187="základní",J187,0)</f>
        <v>2797.82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81</v>
      </c>
      <c r="BK187" s="157">
        <f>ROUND(I187*H187,2)</f>
        <v>2797.82</v>
      </c>
      <c r="BL187" s="17" t="s">
        <v>163</v>
      </c>
      <c r="BM187" s="156" t="s">
        <v>1156</v>
      </c>
    </row>
    <row r="188" spans="1:65" s="2" customFormat="1" ht="28.8">
      <c r="A188" s="29"/>
      <c r="B188" s="30"/>
      <c r="C188" s="29"/>
      <c r="D188" s="158" t="s">
        <v>165</v>
      </c>
      <c r="E188" s="29"/>
      <c r="F188" s="159" t="s">
        <v>1157</v>
      </c>
      <c r="G188" s="29"/>
      <c r="H188" s="29"/>
      <c r="I188" s="29"/>
      <c r="J188" s="29"/>
      <c r="K188" s="29"/>
      <c r="L188" s="30"/>
      <c r="M188" s="160"/>
      <c r="N188" s="161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165</v>
      </c>
      <c r="AU188" s="17" t="s">
        <v>83</v>
      </c>
    </row>
    <row r="189" spans="1:65" s="13" customFormat="1">
      <c r="B189" s="162"/>
      <c r="D189" s="158" t="s">
        <v>167</v>
      </c>
      <c r="E189" s="163" t="s">
        <v>1</v>
      </c>
      <c r="F189" s="164" t="s">
        <v>1153</v>
      </c>
      <c r="H189" s="165">
        <v>35.1</v>
      </c>
      <c r="L189" s="162"/>
      <c r="M189" s="166"/>
      <c r="N189" s="167"/>
      <c r="O189" s="167"/>
      <c r="P189" s="167"/>
      <c r="Q189" s="167"/>
      <c r="R189" s="167"/>
      <c r="S189" s="167"/>
      <c r="T189" s="168"/>
      <c r="AT189" s="163" t="s">
        <v>167</v>
      </c>
      <c r="AU189" s="163" t="s">
        <v>83</v>
      </c>
      <c r="AV189" s="13" t="s">
        <v>83</v>
      </c>
      <c r="AW189" s="13" t="s">
        <v>30</v>
      </c>
      <c r="AX189" s="13" t="s">
        <v>81</v>
      </c>
      <c r="AY189" s="163" t="s">
        <v>156</v>
      </c>
    </row>
    <row r="190" spans="1:65" s="2" customFormat="1" ht="24" customHeight="1">
      <c r="A190" s="29"/>
      <c r="B190" s="145"/>
      <c r="C190" s="146" t="s">
        <v>259</v>
      </c>
      <c r="D190" s="146" t="s">
        <v>158</v>
      </c>
      <c r="E190" s="147" t="s">
        <v>1158</v>
      </c>
      <c r="F190" s="148" t="s">
        <v>1159</v>
      </c>
      <c r="G190" s="149" t="s">
        <v>225</v>
      </c>
      <c r="H190" s="150">
        <v>35.1</v>
      </c>
      <c r="I190" s="151">
        <v>24.09</v>
      </c>
      <c r="J190" s="151">
        <f>ROUND(I190*H190,2)</f>
        <v>845.56</v>
      </c>
      <c r="K190" s="148" t="s">
        <v>162</v>
      </c>
      <c r="L190" s="30"/>
      <c r="M190" s="152" t="s">
        <v>1</v>
      </c>
      <c r="N190" s="153" t="s">
        <v>39</v>
      </c>
      <c r="O190" s="154">
        <v>5.8000000000000003E-2</v>
      </c>
      <c r="P190" s="154">
        <f>O190*H190</f>
        <v>2.0358000000000001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6" t="s">
        <v>163</v>
      </c>
      <c r="AT190" s="156" t="s">
        <v>158</v>
      </c>
      <c r="AU190" s="156" t="s">
        <v>83</v>
      </c>
      <c r="AY190" s="17" t="s">
        <v>156</v>
      </c>
      <c r="BE190" s="157">
        <f>IF(N190="základní",J190,0)</f>
        <v>845.56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81</v>
      </c>
      <c r="BK190" s="157">
        <f>ROUND(I190*H190,2)</f>
        <v>845.56</v>
      </c>
      <c r="BL190" s="17" t="s">
        <v>163</v>
      </c>
      <c r="BM190" s="156" t="s">
        <v>1160</v>
      </c>
    </row>
    <row r="191" spans="1:65" s="2" customFormat="1" ht="28.8">
      <c r="A191" s="29"/>
      <c r="B191" s="30"/>
      <c r="C191" s="29"/>
      <c r="D191" s="158" t="s">
        <v>165</v>
      </c>
      <c r="E191" s="29"/>
      <c r="F191" s="159" t="s">
        <v>1161</v>
      </c>
      <c r="G191" s="29"/>
      <c r="H191" s="29"/>
      <c r="I191" s="29"/>
      <c r="J191" s="29"/>
      <c r="K191" s="29"/>
      <c r="L191" s="30"/>
      <c r="M191" s="160"/>
      <c r="N191" s="161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7" t="s">
        <v>165</v>
      </c>
      <c r="AU191" s="17" t="s">
        <v>83</v>
      </c>
    </row>
    <row r="192" spans="1:65" s="13" customFormat="1">
      <c r="B192" s="162"/>
      <c r="D192" s="158" t="s">
        <v>167</v>
      </c>
      <c r="E192" s="163" t="s">
        <v>1</v>
      </c>
      <c r="F192" s="164" t="s">
        <v>1153</v>
      </c>
      <c r="H192" s="165">
        <v>35.1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167</v>
      </c>
      <c r="AU192" s="163" t="s">
        <v>83</v>
      </c>
      <c r="AV192" s="13" t="s">
        <v>83</v>
      </c>
      <c r="AW192" s="13" t="s">
        <v>30</v>
      </c>
      <c r="AX192" s="13" t="s">
        <v>81</v>
      </c>
      <c r="AY192" s="163" t="s">
        <v>156</v>
      </c>
    </row>
    <row r="193" spans="1:65" s="2" customFormat="1" ht="16.5" customHeight="1">
      <c r="A193" s="29"/>
      <c r="B193" s="145"/>
      <c r="C193" s="176" t="s">
        <v>265</v>
      </c>
      <c r="D193" s="176" t="s">
        <v>254</v>
      </c>
      <c r="E193" s="177" t="s">
        <v>1162</v>
      </c>
      <c r="F193" s="178" t="s">
        <v>1163</v>
      </c>
      <c r="G193" s="179" t="s">
        <v>1164</v>
      </c>
      <c r="H193" s="180">
        <v>1.0529999999999999</v>
      </c>
      <c r="I193" s="181">
        <v>153.38</v>
      </c>
      <c r="J193" s="181">
        <f>ROUND(I193*H193,2)</f>
        <v>161.51</v>
      </c>
      <c r="K193" s="178" t="s">
        <v>162</v>
      </c>
      <c r="L193" s="182"/>
      <c r="M193" s="183" t="s">
        <v>1</v>
      </c>
      <c r="N193" s="184" t="s">
        <v>39</v>
      </c>
      <c r="O193" s="154">
        <v>0</v>
      </c>
      <c r="P193" s="154">
        <f>O193*H193</f>
        <v>0</v>
      </c>
      <c r="Q193" s="154">
        <v>1E-3</v>
      </c>
      <c r="R193" s="154">
        <f>Q193*H193</f>
        <v>1.0529999999999999E-3</v>
      </c>
      <c r="S193" s="154">
        <v>0</v>
      </c>
      <c r="T193" s="15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208</v>
      </c>
      <c r="AT193" s="156" t="s">
        <v>254</v>
      </c>
      <c r="AU193" s="156" t="s">
        <v>83</v>
      </c>
      <c r="AY193" s="17" t="s">
        <v>156</v>
      </c>
      <c r="BE193" s="157">
        <f>IF(N193="základní",J193,0)</f>
        <v>161.51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81</v>
      </c>
      <c r="BK193" s="157">
        <f>ROUND(I193*H193,2)</f>
        <v>161.51</v>
      </c>
      <c r="BL193" s="17" t="s">
        <v>163</v>
      </c>
      <c r="BM193" s="156" t="s">
        <v>1165</v>
      </c>
    </row>
    <row r="194" spans="1:65" s="2" customFormat="1">
      <c r="A194" s="29"/>
      <c r="B194" s="30"/>
      <c r="C194" s="29"/>
      <c r="D194" s="158" t="s">
        <v>165</v>
      </c>
      <c r="E194" s="29"/>
      <c r="F194" s="159" t="s">
        <v>1163</v>
      </c>
      <c r="G194" s="29"/>
      <c r="H194" s="29"/>
      <c r="I194" s="29"/>
      <c r="J194" s="29"/>
      <c r="K194" s="29"/>
      <c r="L194" s="30"/>
      <c r="M194" s="160"/>
      <c r="N194" s="161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165</v>
      </c>
      <c r="AU194" s="17" t="s">
        <v>83</v>
      </c>
    </row>
    <row r="195" spans="1:65" s="13" customFormat="1">
      <c r="B195" s="162"/>
      <c r="D195" s="158" t="s">
        <v>167</v>
      </c>
      <c r="E195" s="163" t="s">
        <v>1</v>
      </c>
      <c r="F195" s="164" t="s">
        <v>1166</v>
      </c>
      <c r="H195" s="165">
        <v>1.0529999999999999</v>
      </c>
      <c r="L195" s="162"/>
      <c r="M195" s="166"/>
      <c r="N195" s="167"/>
      <c r="O195" s="167"/>
      <c r="P195" s="167"/>
      <c r="Q195" s="167"/>
      <c r="R195" s="167"/>
      <c r="S195" s="167"/>
      <c r="T195" s="168"/>
      <c r="AT195" s="163" t="s">
        <v>167</v>
      </c>
      <c r="AU195" s="163" t="s">
        <v>83</v>
      </c>
      <c r="AV195" s="13" t="s">
        <v>83</v>
      </c>
      <c r="AW195" s="13" t="s">
        <v>30</v>
      </c>
      <c r="AX195" s="13" t="s">
        <v>81</v>
      </c>
      <c r="AY195" s="163" t="s">
        <v>156</v>
      </c>
    </row>
    <row r="196" spans="1:65" s="2" customFormat="1" ht="16.5" customHeight="1">
      <c r="A196" s="29"/>
      <c r="B196" s="145"/>
      <c r="C196" s="146" t="s">
        <v>270</v>
      </c>
      <c r="D196" s="146" t="s">
        <v>158</v>
      </c>
      <c r="E196" s="147" t="s">
        <v>223</v>
      </c>
      <c r="F196" s="148" t="s">
        <v>224</v>
      </c>
      <c r="G196" s="149" t="s">
        <v>225</v>
      </c>
      <c r="H196" s="150">
        <v>26.2</v>
      </c>
      <c r="I196" s="151">
        <v>17.059999999999999</v>
      </c>
      <c r="J196" s="151">
        <f>ROUND(I196*H196,2)</f>
        <v>446.97</v>
      </c>
      <c r="K196" s="148" t="s">
        <v>162</v>
      </c>
      <c r="L196" s="30"/>
      <c r="M196" s="152" t="s">
        <v>1</v>
      </c>
      <c r="N196" s="153" t="s">
        <v>39</v>
      </c>
      <c r="O196" s="154">
        <v>1.7999999999999999E-2</v>
      </c>
      <c r="P196" s="154">
        <f>O196*H196</f>
        <v>0.47159999999999996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163</v>
      </c>
      <c r="AT196" s="156" t="s">
        <v>158</v>
      </c>
      <c r="AU196" s="156" t="s">
        <v>83</v>
      </c>
      <c r="AY196" s="17" t="s">
        <v>156</v>
      </c>
      <c r="BE196" s="157">
        <f>IF(N196="základní",J196,0)</f>
        <v>446.97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81</v>
      </c>
      <c r="BK196" s="157">
        <f>ROUND(I196*H196,2)</f>
        <v>446.97</v>
      </c>
      <c r="BL196" s="17" t="s">
        <v>163</v>
      </c>
      <c r="BM196" s="156" t="s">
        <v>1167</v>
      </c>
    </row>
    <row r="197" spans="1:65" s="2" customFormat="1" ht="19.2">
      <c r="A197" s="29"/>
      <c r="B197" s="30"/>
      <c r="C197" s="29"/>
      <c r="D197" s="158" t="s">
        <v>165</v>
      </c>
      <c r="E197" s="29"/>
      <c r="F197" s="159" t="s">
        <v>227</v>
      </c>
      <c r="G197" s="29"/>
      <c r="H197" s="29"/>
      <c r="I197" s="29"/>
      <c r="J197" s="29"/>
      <c r="K197" s="29"/>
      <c r="L197" s="30"/>
      <c r="M197" s="160"/>
      <c r="N197" s="161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165</v>
      </c>
      <c r="AU197" s="17" t="s">
        <v>83</v>
      </c>
    </row>
    <row r="198" spans="1:65" s="13" customFormat="1">
      <c r="B198" s="162"/>
      <c r="D198" s="158" t="s">
        <v>167</v>
      </c>
      <c r="E198" s="163" t="s">
        <v>1</v>
      </c>
      <c r="F198" s="164" t="s">
        <v>1168</v>
      </c>
      <c r="H198" s="165">
        <v>26.2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30</v>
      </c>
      <c r="AX198" s="13" t="s">
        <v>81</v>
      </c>
      <c r="AY198" s="163" t="s">
        <v>156</v>
      </c>
    </row>
    <row r="199" spans="1:65" s="2" customFormat="1" ht="24" customHeight="1">
      <c r="A199" s="29"/>
      <c r="B199" s="145"/>
      <c r="C199" s="146" t="s">
        <v>276</v>
      </c>
      <c r="D199" s="146" t="s">
        <v>158</v>
      </c>
      <c r="E199" s="147" t="s">
        <v>1169</v>
      </c>
      <c r="F199" s="148" t="s">
        <v>1170</v>
      </c>
      <c r="G199" s="149" t="s">
        <v>225</v>
      </c>
      <c r="H199" s="150">
        <v>35.1</v>
      </c>
      <c r="I199" s="151">
        <v>28.22</v>
      </c>
      <c r="J199" s="151">
        <f>ROUND(I199*H199,2)</f>
        <v>990.52</v>
      </c>
      <c r="K199" s="148" t="s">
        <v>162</v>
      </c>
      <c r="L199" s="30"/>
      <c r="M199" s="152" t="s">
        <v>1</v>
      </c>
      <c r="N199" s="153" t="s">
        <v>39</v>
      </c>
      <c r="O199" s="154">
        <v>6.7000000000000004E-2</v>
      </c>
      <c r="P199" s="154">
        <f>O199*H199</f>
        <v>2.3517000000000001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163</v>
      </c>
      <c r="AT199" s="156" t="s">
        <v>158</v>
      </c>
      <c r="AU199" s="156" t="s">
        <v>83</v>
      </c>
      <c r="AY199" s="17" t="s">
        <v>156</v>
      </c>
      <c r="BE199" s="157">
        <f>IF(N199="základní",J199,0)</f>
        <v>990.52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81</v>
      </c>
      <c r="BK199" s="157">
        <f>ROUND(I199*H199,2)</f>
        <v>990.52</v>
      </c>
      <c r="BL199" s="17" t="s">
        <v>163</v>
      </c>
      <c r="BM199" s="156" t="s">
        <v>1171</v>
      </c>
    </row>
    <row r="200" spans="1:65" s="2" customFormat="1" ht="19.2">
      <c r="A200" s="29"/>
      <c r="B200" s="30"/>
      <c r="C200" s="29"/>
      <c r="D200" s="158" t="s">
        <v>165</v>
      </c>
      <c r="E200" s="29"/>
      <c r="F200" s="159" t="s">
        <v>1172</v>
      </c>
      <c r="G200" s="29"/>
      <c r="H200" s="29"/>
      <c r="I200" s="29"/>
      <c r="J200" s="29"/>
      <c r="K200" s="29"/>
      <c r="L200" s="30"/>
      <c r="M200" s="160"/>
      <c r="N200" s="161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165</v>
      </c>
      <c r="AU200" s="17" t="s">
        <v>83</v>
      </c>
    </row>
    <row r="201" spans="1:65" s="13" customFormat="1">
      <c r="B201" s="162"/>
      <c r="D201" s="158" t="s">
        <v>167</v>
      </c>
      <c r="E201" s="163" t="s">
        <v>1</v>
      </c>
      <c r="F201" s="164" t="s">
        <v>1153</v>
      </c>
      <c r="H201" s="165">
        <v>35.1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167</v>
      </c>
      <c r="AU201" s="163" t="s">
        <v>83</v>
      </c>
      <c r="AV201" s="13" t="s">
        <v>83</v>
      </c>
      <c r="AW201" s="13" t="s">
        <v>30</v>
      </c>
      <c r="AX201" s="13" t="s">
        <v>81</v>
      </c>
      <c r="AY201" s="163" t="s">
        <v>156</v>
      </c>
    </row>
    <row r="202" spans="1:65" s="2" customFormat="1" ht="24" customHeight="1">
      <c r="A202" s="29"/>
      <c r="B202" s="145"/>
      <c r="C202" s="146" t="s">
        <v>282</v>
      </c>
      <c r="D202" s="146" t="s">
        <v>158</v>
      </c>
      <c r="E202" s="147" t="s">
        <v>1173</v>
      </c>
      <c r="F202" s="148" t="s">
        <v>1174</v>
      </c>
      <c r="G202" s="149" t="s">
        <v>225</v>
      </c>
      <c r="H202" s="150">
        <v>70.2</v>
      </c>
      <c r="I202" s="151">
        <v>2.5</v>
      </c>
      <c r="J202" s="151">
        <f>ROUND(I202*H202,2)</f>
        <v>175.5</v>
      </c>
      <c r="K202" s="148" t="s">
        <v>162</v>
      </c>
      <c r="L202" s="30"/>
      <c r="M202" s="152" t="s">
        <v>1</v>
      </c>
      <c r="N202" s="153" t="s">
        <v>39</v>
      </c>
      <c r="O202" s="154">
        <v>4.0000000000000001E-3</v>
      </c>
      <c r="P202" s="154">
        <f>O202*H202</f>
        <v>0.28079999999999999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163</v>
      </c>
      <c r="AT202" s="156" t="s">
        <v>158</v>
      </c>
      <c r="AU202" s="156" t="s">
        <v>83</v>
      </c>
      <c r="AY202" s="17" t="s">
        <v>156</v>
      </c>
      <c r="BE202" s="157">
        <f>IF(N202="základní",J202,0)</f>
        <v>175.5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81</v>
      </c>
      <c r="BK202" s="157">
        <f>ROUND(I202*H202,2)</f>
        <v>175.5</v>
      </c>
      <c r="BL202" s="17" t="s">
        <v>163</v>
      </c>
      <c r="BM202" s="156" t="s">
        <v>1175</v>
      </c>
    </row>
    <row r="203" spans="1:65" s="2" customFormat="1" ht="28.8">
      <c r="A203" s="29"/>
      <c r="B203" s="30"/>
      <c r="C203" s="29"/>
      <c r="D203" s="158" t="s">
        <v>165</v>
      </c>
      <c r="E203" s="29"/>
      <c r="F203" s="159" t="s">
        <v>1176</v>
      </c>
      <c r="G203" s="29"/>
      <c r="H203" s="29"/>
      <c r="I203" s="29"/>
      <c r="J203" s="29"/>
      <c r="K203" s="29"/>
      <c r="L203" s="30"/>
      <c r="M203" s="160"/>
      <c r="N203" s="161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165</v>
      </c>
      <c r="AU203" s="17" t="s">
        <v>83</v>
      </c>
    </row>
    <row r="204" spans="1:65" s="13" customFormat="1">
      <c r="B204" s="162"/>
      <c r="D204" s="158" t="s">
        <v>167</v>
      </c>
      <c r="E204" s="163" t="s">
        <v>1</v>
      </c>
      <c r="F204" s="164" t="s">
        <v>1177</v>
      </c>
      <c r="H204" s="165">
        <v>70.2</v>
      </c>
      <c r="L204" s="162"/>
      <c r="M204" s="166"/>
      <c r="N204" s="167"/>
      <c r="O204" s="167"/>
      <c r="P204" s="167"/>
      <c r="Q204" s="167"/>
      <c r="R204" s="167"/>
      <c r="S204" s="167"/>
      <c r="T204" s="168"/>
      <c r="AT204" s="163" t="s">
        <v>167</v>
      </c>
      <c r="AU204" s="163" t="s">
        <v>83</v>
      </c>
      <c r="AV204" s="13" t="s">
        <v>83</v>
      </c>
      <c r="AW204" s="13" t="s">
        <v>30</v>
      </c>
      <c r="AX204" s="13" t="s">
        <v>81</v>
      </c>
      <c r="AY204" s="163" t="s">
        <v>156</v>
      </c>
    </row>
    <row r="205" spans="1:65" s="2" customFormat="1" ht="16.5" customHeight="1">
      <c r="A205" s="29"/>
      <c r="B205" s="145"/>
      <c r="C205" s="146" t="s">
        <v>7</v>
      </c>
      <c r="D205" s="146" t="s">
        <v>158</v>
      </c>
      <c r="E205" s="147" t="s">
        <v>1178</v>
      </c>
      <c r="F205" s="148" t="s">
        <v>1179</v>
      </c>
      <c r="G205" s="149" t="s">
        <v>161</v>
      </c>
      <c r="H205" s="150">
        <v>0.878</v>
      </c>
      <c r="I205" s="151">
        <v>138.91</v>
      </c>
      <c r="J205" s="151">
        <f>ROUND(I205*H205,2)</f>
        <v>121.96</v>
      </c>
      <c r="K205" s="148" t="s">
        <v>162</v>
      </c>
      <c r="L205" s="30"/>
      <c r="M205" s="152" t="s">
        <v>1</v>
      </c>
      <c r="N205" s="153" t="s">
        <v>39</v>
      </c>
      <c r="O205" s="154">
        <v>0.26100000000000001</v>
      </c>
      <c r="P205" s="154">
        <f>O205*H205</f>
        <v>0.229158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163</v>
      </c>
      <c r="AT205" s="156" t="s">
        <v>158</v>
      </c>
      <c r="AU205" s="156" t="s">
        <v>83</v>
      </c>
      <c r="AY205" s="17" t="s">
        <v>156</v>
      </c>
      <c r="BE205" s="157">
        <f>IF(N205="základní",J205,0)</f>
        <v>121.96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81</v>
      </c>
      <c r="BK205" s="157">
        <f>ROUND(I205*H205,2)</f>
        <v>121.96</v>
      </c>
      <c r="BL205" s="17" t="s">
        <v>163</v>
      </c>
      <c r="BM205" s="156" t="s">
        <v>1180</v>
      </c>
    </row>
    <row r="206" spans="1:65" s="2" customFormat="1">
      <c r="A206" s="29"/>
      <c r="B206" s="30"/>
      <c r="C206" s="29"/>
      <c r="D206" s="158" t="s">
        <v>165</v>
      </c>
      <c r="E206" s="29"/>
      <c r="F206" s="159" t="s">
        <v>1181</v>
      </c>
      <c r="G206" s="29"/>
      <c r="H206" s="29"/>
      <c r="I206" s="29"/>
      <c r="J206" s="29"/>
      <c r="K206" s="29"/>
      <c r="L206" s="30"/>
      <c r="M206" s="160"/>
      <c r="N206" s="161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7" t="s">
        <v>165</v>
      </c>
      <c r="AU206" s="17" t="s">
        <v>83</v>
      </c>
    </row>
    <row r="207" spans="1:65" s="13" customFormat="1">
      <c r="B207" s="162"/>
      <c r="D207" s="158" t="s">
        <v>167</v>
      </c>
      <c r="E207" s="163" t="s">
        <v>1</v>
      </c>
      <c r="F207" s="164" t="s">
        <v>1182</v>
      </c>
      <c r="H207" s="165">
        <v>0.878</v>
      </c>
      <c r="L207" s="162"/>
      <c r="M207" s="166"/>
      <c r="N207" s="167"/>
      <c r="O207" s="167"/>
      <c r="P207" s="167"/>
      <c r="Q207" s="167"/>
      <c r="R207" s="167"/>
      <c r="S207" s="167"/>
      <c r="T207" s="168"/>
      <c r="AT207" s="163" t="s">
        <v>167</v>
      </c>
      <c r="AU207" s="163" t="s">
        <v>83</v>
      </c>
      <c r="AV207" s="13" t="s">
        <v>83</v>
      </c>
      <c r="AW207" s="13" t="s">
        <v>30</v>
      </c>
      <c r="AX207" s="13" t="s">
        <v>81</v>
      </c>
      <c r="AY207" s="163" t="s">
        <v>156</v>
      </c>
    </row>
    <row r="208" spans="1:65" s="12" customFormat="1" ht="22.95" customHeight="1">
      <c r="B208" s="133"/>
      <c r="D208" s="134" t="s">
        <v>73</v>
      </c>
      <c r="E208" s="143" t="s">
        <v>163</v>
      </c>
      <c r="F208" s="143" t="s">
        <v>881</v>
      </c>
      <c r="J208" s="144">
        <f>BK208</f>
        <v>2132.86</v>
      </c>
      <c r="L208" s="133"/>
      <c r="M208" s="137"/>
      <c r="N208" s="138"/>
      <c r="O208" s="138"/>
      <c r="P208" s="139">
        <f>SUM(P209:P216)</f>
        <v>3.3943979999999998</v>
      </c>
      <c r="Q208" s="138"/>
      <c r="R208" s="139">
        <f>SUM(R209:R216)</f>
        <v>0.33789000000000002</v>
      </c>
      <c r="S208" s="138"/>
      <c r="T208" s="140">
        <f>SUM(T209:T216)</f>
        <v>0</v>
      </c>
      <c r="AR208" s="134" t="s">
        <v>81</v>
      </c>
      <c r="AT208" s="141" t="s">
        <v>73</v>
      </c>
      <c r="AU208" s="141" t="s">
        <v>81</v>
      </c>
      <c r="AY208" s="134" t="s">
        <v>156</v>
      </c>
      <c r="BK208" s="142">
        <f>SUM(BK209:BK216)</f>
        <v>2132.86</v>
      </c>
    </row>
    <row r="209" spans="1:65" s="2" customFormat="1" ht="16.5" customHeight="1">
      <c r="A209" s="29"/>
      <c r="B209" s="145"/>
      <c r="C209" s="146" t="s">
        <v>295</v>
      </c>
      <c r="D209" s="146" t="s">
        <v>158</v>
      </c>
      <c r="E209" s="147" t="s">
        <v>1183</v>
      </c>
      <c r="F209" s="148" t="s">
        <v>1184</v>
      </c>
      <c r="G209" s="149" t="s">
        <v>161</v>
      </c>
      <c r="H209" s="150">
        <v>0.89400000000000002</v>
      </c>
      <c r="I209" s="151">
        <v>827.29</v>
      </c>
      <c r="J209" s="151">
        <f>ROUND(I209*H209,2)</f>
        <v>739.6</v>
      </c>
      <c r="K209" s="148" t="s">
        <v>162</v>
      </c>
      <c r="L209" s="30"/>
      <c r="M209" s="152" t="s">
        <v>1</v>
      </c>
      <c r="N209" s="153" t="s">
        <v>39</v>
      </c>
      <c r="O209" s="154">
        <v>1.3169999999999999</v>
      </c>
      <c r="P209" s="154">
        <f>O209*H209</f>
        <v>1.1773979999999999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163</v>
      </c>
      <c r="AT209" s="156" t="s">
        <v>158</v>
      </c>
      <c r="AU209" s="156" t="s">
        <v>83</v>
      </c>
      <c r="AY209" s="17" t="s">
        <v>156</v>
      </c>
      <c r="BE209" s="157">
        <f>IF(N209="základní",J209,0)</f>
        <v>739.6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7" t="s">
        <v>81</v>
      </c>
      <c r="BK209" s="157">
        <f>ROUND(I209*H209,2)</f>
        <v>739.6</v>
      </c>
      <c r="BL209" s="17" t="s">
        <v>163</v>
      </c>
      <c r="BM209" s="156" t="s">
        <v>1185</v>
      </c>
    </row>
    <row r="210" spans="1:65" s="2" customFormat="1" ht="19.2">
      <c r="A210" s="29"/>
      <c r="B210" s="30"/>
      <c r="C210" s="29"/>
      <c r="D210" s="158" t="s">
        <v>165</v>
      </c>
      <c r="E210" s="29"/>
      <c r="F210" s="159" t="s">
        <v>1186</v>
      </c>
      <c r="G210" s="29"/>
      <c r="H210" s="29"/>
      <c r="I210" s="29"/>
      <c r="J210" s="29"/>
      <c r="K210" s="29"/>
      <c r="L210" s="30"/>
      <c r="M210" s="160"/>
      <c r="N210" s="161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165</v>
      </c>
      <c r="AU210" s="17" t="s">
        <v>83</v>
      </c>
    </row>
    <row r="211" spans="1:65" s="13" customFormat="1">
      <c r="B211" s="162"/>
      <c r="D211" s="158" t="s">
        <v>167</v>
      </c>
      <c r="E211" s="163" t="s">
        <v>1</v>
      </c>
      <c r="F211" s="164" t="s">
        <v>1187</v>
      </c>
      <c r="H211" s="165">
        <v>0.39</v>
      </c>
      <c r="L211" s="162"/>
      <c r="M211" s="166"/>
      <c r="N211" s="167"/>
      <c r="O211" s="167"/>
      <c r="P211" s="167"/>
      <c r="Q211" s="167"/>
      <c r="R211" s="167"/>
      <c r="S211" s="167"/>
      <c r="T211" s="168"/>
      <c r="AT211" s="163" t="s">
        <v>167</v>
      </c>
      <c r="AU211" s="163" t="s">
        <v>83</v>
      </c>
      <c r="AV211" s="13" t="s">
        <v>83</v>
      </c>
      <c r="AW211" s="13" t="s">
        <v>30</v>
      </c>
      <c r="AX211" s="13" t="s">
        <v>74</v>
      </c>
      <c r="AY211" s="163" t="s">
        <v>156</v>
      </c>
    </row>
    <row r="212" spans="1:65" s="13" customFormat="1">
      <c r="B212" s="162"/>
      <c r="D212" s="158" t="s">
        <v>167</v>
      </c>
      <c r="E212" s="163" t="s">
        <v>1</v>
      </c>
      <c r="F212" s="164" t="s">
        <v>1188</v>
      </c>
      <c r="H212" s="165">
        <v>0.504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167</v>
      </c>
      <c r="AU212" s="163" t="s">
        <v>83</v>
      </c>
      <c r="AV212" s="13" t="s">
        <v>83</v>
      </c>
      <c r="AW212" s="13" t="s">
        <v>30</v>
      </c>
      <c r="AX212" s="13" t="s">
        <v>74</v>
      </c>
      <c r="AY212" s="163" t="s">
        <v>156</v>
      </c>
    </row>
    <row r="213" spans="1:65" s="14" customFormat="1">
      <c r="B213" s="169"/>
      <c r="D213" s="158" t="s">
        <v>167</v>
      </c>
      <c r="E213" s="170" t="s">
        <v>1</v>
      </c>
      <c r="F213" s="171" t="s">
        <v>172</v>
      </c>
      <c r="H213" s="172">
        <v>0.89400000000000002</v>
      </c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167</v>
      </c>
      <c r="AU213" s="170" t="s">
        <v>83</v>
      </c>
      <c r="AV213" s="14" t="s">
        <v>163</v>
      </c>
      <c r="AW213" s="14" t="s">
        <v>30</v>
      </c>
      <c r="AX213" s="14" t="s">
        <v>81</v>
      </c>
      <c r="AY213" s="170" t="s">
        <v>156</v>
      </c>
    </row>
    <row r="214" spans="1:65" s="2" customFormat="1" ht="24" customHeight="1">
      <c r="A214" s="29"/>
      <c r="B214" s="145"/>
      <c r="C214" s="146" t="s">
        <v>300</v>
      </c>
      <c r="D214" s="146" t="s">
        <v>158</v>
      </c>
      <c r="E214" s="147" t="s">
        <v>1189</v>
      </c>
      <c r="F214" s="148" t="s">
        <v>1190</v>
      </c>
      <c r="G214" s="149" t="s">
        <v>531</v>
      </c>
      <c r="H214" s="150">
        <v>1</v>
      </c>
      <c r="I214" s="151">
        <v>1393.26</v>
      </c>
      <c r="J214" s="151">
        <f>ROUND(I214*H214,2)</f>
        <v>1393.26</v>
      </c>
      <c r="K214" s="148" t="s">
        <v>162</v>
      </c>
      <c r="L214" s="30"/>
      <c r="M214" s="152" t="s">
        <v>1</v>
      </c>
      <c r="N214" s="153" t="s">
        <v>39</v>
      </c>
      <c r="O214" s="154">
        <v>2.2170000000000001</v>
      </c>
      <c r="P214" s="154">
        <f>O214*H214</f>
        <v>2.2170000000000001</v>
      </c>
      <c r="Q214" s="154">
        <v>0.33789000000000002</v>
      </c>
      <c r="R214" s="154">
        <f>Q214*H214</f>
        <v>0.33789000000000002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163</v>
      </c>
      <c r="AT214" s="156" t="s">
        <v>158</v>
      </c>
      <c r="AU214" s="156" t="s">
        <v>83</v>
      </c>
      <c r="AY214" s="17" t="s">
        <v>156</v>
      </c>
      <c r="BE214" s="157">
        <f>IF(N214="základní",J214,0)</f>
        <v>1393.26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81</v>
      </c>
      <c r="BK214" s="157">
        <f>ROUND(I214*H214,2)</f>
        <v>1393.26</v>
      </c>
      <c r="BL214" s="17" t="s">
        <v>163</v>
      </c>
      <c r="BM214" s="156" t="s">
        <v>1191</v>
      </c>
    </row>
    <row r="215" spans="1:65" s="2" customFormat="1" ht="28.8">
      <c r="A215" s="29"/>
      <c r="B215" s="30"/>
      <c r="C215" s="29"/>
      <c r="D215" s="158" t="s">
        <v>165</v>
      </c>
      <c r="E215" s="29"/>
      <c r="F215" s="159" t="s">
        <v>1192</v>
      </c>
      <c r="G215" s="29"/>
      <c r="H215" s="29"/>
      <c r="I215" s="29"/>
      <c r="J215" s="29"/>
      <c r="K215" s="29"/>
      <c r="L215" s="30"/>
      <c r="M215" s="160"/>
      <c r="N215" s="161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165</v>
      </c>
      <c r="AU215" s="17" t="s">
        <v>83</v>
      </c>
    </row>
    <row r="216" spans="1:65" s="13" customFormat="1">
      <c r="B216" s="162"/>
      <c r="D216" s="158" t="s">
        <v>167</v>
      </c>
      <c r="E216" s="163" t="s">
        <v>1</v>
      </c>
      <c r="F216" s="164" t="s">
        <v>81</v>
      </c>
      <c r="H216" s="165">
        <v>1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167</v>
      </c>
      <c r="AU216" s="163" t="s">
        <v>83</v>
      </c>
      <c r="AV216" s="13" t="s">
        <v>83</v>
      </c>
      <c r="AW216" s="13" t="s">
        <v>30</v>
      </c>
      <c r="AX216" s="13" t="s">
        <v>81</v>
      </c>
      <c r="AY216" s="163" t="s">
        <v>156</v>
      </c>
    </row>
    <row r="217" spans="1:65" s="12" customFormat="1" ht="22.95" customHeight="1">
      <c r="B217" s="133"/>
      <c r="D217" s="134" t="s">
        <v>73</v>
      </c>
      <c r="E217" s="143" t="s">
        <v>189</v>
      </c>
      <c r="F217" s="143" t="s">
        <v>236</v>
      </c>
      <c r="J217" s="144">
        <f>BK217</f>
        <v>160222.38999999998</v>
      </c>
      <c r="L217" s="133"/>
      <c r="M217" s="137"/>
      <c r="N217" s="138"/>
      <c r="O217" s="138"/>
      <c r="P217" s="139">
        <f>SUM(P218:P261)</f>
        <v>83.588080000000005</v>
      </c>
      <c r="Q217" s="138"/>
      <c r="R217" s="139">
        <f>SUM(R218:R261)</f>
        <v>59.398549199999998</v>
      </c>
      <c r="S217" s="138"/>
      <c r="T217" s="140">
        <f>SUM(T218:T261)</f>
        <v>0</v>
      </c>
      <c r="AR217" s="134" t="s">
        <v>81</v>
      </c>
      <c r="AT217" s="141" t="s">
        <v>73</v>
      </c>
      <c r="AU217" s="141" t="s">
        <v>81</v>
      </c>
      <c r="AY217" s="134" t="s">
        <v>156</v>
      </c>
      <c r="BK217" s="142">
        <f>SUM(BK218:BK261)</f>
        <v>160222.38999999998</v>
      </c>
    </row>
    <row r="218" spans="1:65" s="2" customFormat="1" ht="16.5" customHeight="1">
      <c r="A218" s="29"/>
      <c r="B218" s="145"/>
      <c r="C218" s="146" t="s">
        <v>305</v>
      </c>
      <c r="D218" s="146" t="s">
        <v>158</v>
      </c>
      <c r="E218" s="147" t="s">
        <v>753</v>
      </c>
      <c r="F218" s="148" t="s">
        <v>754</v>
      </c>
      <c r="G218" s="149" t="s">
        <v>225</v>
      </c>
      <c r="H218" s="150">
        <v>12.4</v>
      </c>
      <c r="I218" s="151">
        <v>249.25</v>
      </c>
      <c r="J218" s="151">
        <f>ROUND(I218*H218,2)</f>
        <v>3090.7</v>
      </c>
      <c r="K218" s="148" t="s">
        <v>162</v>
      </c>
      <c r="L218" s="30"/>
      <c r="M218" s="152" t="s">
        <v>1</v>
      </c>
      <c r="N218" s="153" t="s">
        <v>39</v>
      </c>
      <c r="O218" s="154">
        <v>2.9000000000000001E-2</v>
      </c>
      <c r="P218" s="154">
        <f>O218*H218</f>
        <v>0.35960000000000003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3090.7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3090.7</v>
      </c>
      <c r="BL218" s="17" t="s">
        <v>163</v>
      </c>
      <c r="BM218" s="156" t="s">
        <v>1193</v>
      </c>
    </row>
    <row r="219" spans="1:65" s="2" customFormat="1" ht="19.2">
      <c r="A219" s="29"/>
      <c r="B219" s="30"/>
      <c r="C219" s="29"/>
      <c r="D219" s="158" t="s">
        <v>165</v>
      </c>
      <c r="E219" s="29"/>
      <c r="F219" s="159" t="s">
        <v>756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1194</v>
      </c>
      <c r="H220" s="165">
        <v>12.4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16.5" customHeight="1">
      <c r="A221" s="29"/>
      <c r="B221" s="145"/>
      <c r="C221" s="146" t="s">
        <v>311</v>
      </c>
      <c r="D221" s="146" t="s">
        <v>158</v>
      </c>
      <c r="E221" s="147" t="s">
        <v>244</v>
      </c>
      <c r="F221" s="148" t="s">
        <v>245</v>
      </c>
      <c r="G221" s="149" t="s">
        <v>225</v>
      </c>
      <c r="H221" s="150">
        <v>13.8</v>
      </c>
      <c r="I221" s="151">
        <v>332.41</v>
      </c>
      <c r="J221" s="151">
        <f>ROUND(I221*H221,2)</f>
        <v>4587.26</v>
      </c>
      <c r="K221" s="148" t="s">
        <v>162</v>
      </c>
      <c r="L221" s="30"/>
      <c r="M221" s="152" t="s">
        <v>1</v>
      </c>
      <c r="N221" s="153" t="s">
        <v>39</v>
      </c>
      <c r="O221" s="154">
        <v>3.3000000000000002E-2</v>
      </c>
      <c r="P221" s="154">
        <f>O221*H221</f>
        <v>0.45540000000000003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163</v>
      </c>
      <c r="AT221" s="156" t="s">
        <v>158</v>
      </c>
      <c r="AU221" s="156" t="s">
        <v>83</v>
      </c>
      <c r="AY221" s="17" t="s">
        <v>156</v>
      </c>
      <c r="BE221" s="157">
        <f>IF(N221="základní",J221,0)</f>
        <v>4587.26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4587.26</v>
      </c>
      <c r="BL221" s="17" t="s">
        <v>163</v>
      </c>
      <c r="BM221" s="156" t="s">
        <v>1195</v>
      </c>
    </row>
    <row r="222" spans="1:65" s="2" customFormat="1" ht="19.2">
      <c r="A222" s="29"/>
      <c r="B222" s="30"/>
      <c r="C222" s="29"/>
      <c r="D222" s="158" t="s">
        <v>165</v>
      </c>
      <c r="E222" s="29"/>
      <c r="F222" s="159" t="s">
        <v>247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1196</v>
      </c>
      <c r="H223" s="165">
        <v>13.8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2" customFormat="1" ht="24" customHeight="1">
      <c r="A224" s="29"/>
      <c r="B224" s="145"/>
      <c r="C224" s="146" t="s">
        <v>317</v>
      </c>
      <c r="D224" s="146" t="s">
        <v>158</v>
      </c>
      <c r="E224" s="147" t="s">
        <v>760</v>
      </c>
      <c r="F224" s="148" t="s">
        <v>761</v>
      </c>
      <c r="G224" s="149" t="s">
        <v>225</v>
      </c>
      <c r="H224" s="150">
        <v>46.8</v>
      </c>
      <c r="I224" s="151">
        <v>655.95</v>
      </c>
      <c r="J224" s="151">
        <f>ROUND(I224*H224,2)</f>
        <v>30698.46</v>
      </c>
      <c r="K224" s="148" t="s">
        <v>162</v>
      </c>
      <c r="L224" s="30"/>
      <c r="M224" s="152" t="s">
        <v>1</v>
      </c>
      <c r="N224" s="153" t="s">
        <v>39</v>
      </c>
      <c r="O224" s="154">
        <v>5.6000000000000001E-2</v>
      </c>
      <c r="P224" s="154">
        <f>O224*H224</f>
        <v>2.6208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163</v>
      </c>
      <c r="AT224" s="156" t="s">
        <v>158</v>
      </c>
      <c r="AU224" s="156" t="s">
        <v>83</v>
      </c>
      <c r="AY224" s="17" t="s">
        <v>156</v>
      </c>
      <c r="BE224" s="157">
        <f>IF(N224="základní",J224,0)</f>
        <v>30698.46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81</v>
      </c>
      <c r="BK224" s="157">
        <f>ROUND(I224*H224,2)</f>
        <v>30698.46</v>
      </c>
      <c r="BL224" s="17" t="s">
        <v>163</v>
      </c>
      <c r="BM224" s="156" t="s">
        <v>1197</v>
      </c>
    </row>
    <row r="225" spans="1:65" s="2" customFormat="1" ht="28.8">
      <c r="A225" s="29"/>
      <c r="B225" s="30"/>
      <c r="C225" s="29"/>
      <c r="D225" s="158" t="s">
        <v>165</v>
      </c>
      <c r="E225" s="29"/>
      <c r="F225" s="159" t="s">
        <v>763</v>
      </c>
      <c r="G225" s="29"/>
      <c r="H225" s="29"/>
      <c r="I225" s="29"/>
      <c r="J225" s="29"/>
      <c r="K225" s="29"/>
      <c r="L225" s="30"/>
      <c r="M225" s="160"/>
      <c r="N225" s="161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165</v>
      </c>
      <c r="AU225" s="17" t="s">
        <v>83</v>
      </c>
    </row>
    <row r="226" spans="1:65" s="13" customFormat="1">
      <c r="B226" s="162"/>
      <c r="D226" s="158" t="s">
        <v>167</v>
      </c>
      <c r="E226" s="163" t="s">
        <v>1</v>
      </c>
      <c r="F226" s="164" t="s">
        <v>1198</v>
      </c>
      <c r="H226" s="165">
        <v>46.8</v>
      </c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167</v>
      </c>
      <c r="AU226" s="163" t="s">
        <v>83</v>
      </c>
      <c r="AV226" s="13" t="s">
        <v>83</v>
      </c>
      <c r="AW226" s="13" t="s">
        <v>30</v>
      </c>
      <c r="AX226" s="13" t="s">
        <v>81</v>
      </c>
      <c r="AY226" s="163" t="s">
        <v>156</v>
      </c>
    </row>
    <row r="227" spans="1:65" s="2" customFormat="1" ht="24" customHeight="1">
      <c r="A227" s="29"/>
      <c r="B227" s="145"/>
      <c r="C227" s="146" t="s">
        <v>322</v>
      </c>
      <c r="D227" s="146" t="s">
        <v>158</v>
      </c>
      <c r="E227" s="147" t="s">
        <v>764</v>
      </c>
      <c r="F227" s="148" t="s">
        <v>765</v>
      </c>
      <c r="G227" s="149" t="s">
        <v>225</v>
      </c>
      <c r="H227" s="150">
        <v>12.4</v>
      </c>
      <c r="I227" s="151">
        <v>330.61</v>
      </c>
      <c r="J227" s="151">
        <f>ROUND(I227*H227,2)</f>
        <v>4099.5600000000004</v>
      </c>
      <c r="K227" s="148" t="s">
        <v>162</v>
      </c>
      <c r="L227" s="30"/>
      <c r="M227" s="152" t="s">
        <v>1</v>
      </c>
      <c r="N227" s="153" t="s">
        <v>39</v>
      </c>
      <c r="O227" s="154">
        <v>2.7E-2</v>
      </c>
      <c r="P227" s="154">
        <f>O227*H227</f>
        <v>0.33479999999999999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163</v>
      </c>
      <c r="AT227" s="156" t="s">
        <v>158</v>
      </c>
      <c r="AU227" s="156" t="s">
        <v>83</v>
      </c>
      <c r="AY227" s="17" t="s">
        <v>156</v>
      </c>
      <c r="BE227" s="157">
        <f>IF(N227="základní",J227,0)</f>
        <v>4099.5600000000004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81</v>
      </c>
      <c r="BK227" s="157">
        <f>ROUND(I227*H227,2)</f>
        <v>4099.5600000000004</v>
      </c>
      <c r="BL227" s="17" t="s">
        <v>163</v>
      </c>
      <c r="BM227" s="156" t="s">
        <v>1199</v>
      </c>
    </row>
    <row r="228" spans="1:65" s="2" customFormat="1" ht="28.8">
      <c r="A228" s="29"/>
      <c r="B228" s="30"/>
      <c r="C228" s="29"/>
      <c r="D228" s="158" t="s">
        <v>165</v>
      </c>
      <c r="E228" s="29"/>
      <c r="F228" s="159" t="s">
        <v>767</v>
      </c>
      <c r="G228" s="29"/>
      <c r="H228" s="29"/>
      <c r="I228" s="29"/>
      <c r="J228" s="29"/>
      <c r="K228" s="29"/>
      <c r="L228" s="30"/>
      <c r="M228" s="160"/>
      <c r="N228" s="161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165</v>
      </c>
      <c r="AU228" s="17" t="s">
        <v>83</v>
      </c>
    </row>
    <row r="229" spans="1:65" s="13" customFormat="1">
      <c r="B229" s="162"/>
      <c r="D229" s="158" t="s">
        <v>167</v>
      </c>
      <c r="E229" s="163" t="s">
        <v>1</v>
      </c>
      <c r="F229" s="164" t="s">
        <v>1194</v>
      </c>
      <c r="H229" s="165">
        <v>12.4</v>
      </c>
      <c r="L229" s="162"/>
      <c r="M229" s="166"/>
      <c r="N229" s="167"/>
      <c r="O229" s="167"/>
      <c r="P229" s="167"/>
      <c r="Q229" s="167"/>
      <c r="R229" s="167"/>
      <c r="S229" s="167"/>
      <c r="T229" s="168"/>
      <c r="AT229" s="163" t="s">
        <v>167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156</v>
      </c>
    </row>
    <row r="230" spans="1:65" s="2" customFormat="1" ht="16.5" customHeight="1">
      <c r="A230" s="29"/>
      <c r="B230" s="145"/>
      <c r="C230" s="146" t="s">
        <v>326</v>
      </c>
      <c r="D230" s="146" t="s">
        <v>158</v>
      </c>
      <c r="E230" s="147" t="s">
        <v>1200</v>
      </c>
      <c r="F230" s="148" t="s">
        <v>1201</v>
      </c>
      <c r="G230" s="149" t="s">
        <v>225</v>
      </c>
      <c r="H230" s="150">
        <v>8.1999999999999993</v>
      </c>
      <c r="I230" s="151">
        <v>94.01</v>
      </c>
      <c r="J230" s="151">
        <f>ROUND(I230*H230,2)</f>
        <v>770.88</v>
      </c>
      <c r="K230" s="148" t="s">
        <v>162</v>
      </c>
      <c r="L230" s="30"/>
      <c r="M230" s="152" t="s">
        <v>1</v>
      </c>
      <c r="N230" s="153" t="s">
        <v>39</v>
      </c>
      <c r="O230" s="154">
        <v>5.8000000000000003E-2</v>
      </c>
      <c r="P230" s="154">
        <f>O230*H230</f>
        <v>0.47559999999999997</v>
      </c>
      <c r="Q230" s="154">
        <v>0.32400000000000001</v>
      </c>
      <c r="R230" s="154">
        <f>Q230*H230</f>
        <v>2.6568000000000001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163</v>
      </c>
      <c r="AT230" s="156" t="s">
        <v>158</v>
      </c>
      <c r="AU230" s="156" t="s">
        <v>83</v>
      </c>
      <c r="AY230" s="17" t="s">
        <v>156</v>
      </c>
      <c r="BE230" s="157">
        <f>IF(N230="základní",J230,0)</f>
        <v>770.88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81</v>
      </c>
      <c r="BK230" s="157">
        <f>ROUND(I230*H230,2)</f>
        <v>770.88</v>
      </c>
      <c r="BL230" s="17" t="s">
        <v>163</v>
      </c>
      <c r="BM230" s="156" t="s">
        <v>1202</v>
      </c>
    </row>
    <row r="231" spans="1:65" s="2" customFormat="1" ht="19.2">
      <c r="A231" s="29"/>
      <c r="B231" s="30"/>
      <c r="C231" s="29"/>
      <c r="D231" s="158" t="s">
        <v>165</v>
      </c>
      <c r="E231" s="29"/>
      <c r="F231" s="159" t="s">
        <v>1203</v>
      </c>
      <c r="G231" s="29"/>
      <c r="H231" s="29"/>
      <c r="I231" s="29"/>
      <c r="J231" s="29"/>
      <c r="K231" s="29"/>
      <c r="L231" s="30"/>
      <c r="M231" s="160"/>
      <c r="N231" s="161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165</v>
      </c>
      <c r="AU231" s="17" t="s">
        <v>83</v>
      </c>
    </row>
    <row r="232" spans="1:65" s="13" customFormat="1">
      <c r="B232" s="162"/>
      <c r="D232" s="158" t="s">
        <v>167</v>
      </c>
      <c r="E232" s="163" t="s">
        <v>1</v>
      </c>
      <c r="F232" s="164" t="s">
        <v>1204</v>
      </c>
      <c r="H232" s="165">
        <v>8.1999999999999993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167</v>
      </c>
      <c r="AU232" s="163" t="s">
        <v>83</v>
      </c>
      <c r="AV232" s="13" t="s">
        <v>83</v>
      </c>
      <c r="AW232" s="13" t="s">
        <v>30</v>
      </c>
      <c r="AX232" s="13" t="s">
        <v>81</v>
      </c>
      <c r="AY232" s="163" t="s">
        <v>156</v>
      </c>
    </row>
    <row r="233" spans="1:65" s="2" customFormat="1" ht="24" customHeight="1">
      <c r="A233" s="29"/>
      <c r="B233" s="145"/>
      <c r="C233" s="146" t="s">
        <v>332</v>
      </c>
      <c r="D233" s="146" t="s">
        <v>158</v>
      </c>
      <c r="E233" s="147" t="s">
        <v>768</v>
      </c>
      <c r="F233" s="148" t="s">
        <v>769</v>
      </c>
      <c r="G233" s="149" t="s">
        <v>225</v>
      </c>
      <c r="H233" s="150">
        <v>12.4</v>
      </c>
      <c r="I233" s="151">
        <v>21.35</v>
      </c>
      <c r="J233" s="151">
        <f>ROUND(I233*H233,2)</f>
        <v>264.74</v>
      </c>
      <c r="K233" s="148" t="s">
        <v>162</v>
      </c>
      <c r="L233" s="30"/>
      <c r="M233" s="152" t="s">
        <v>1</v>
      </c>
      <c r="N233" s="153" t="s">
        <v>39</v>
      </c>
      <c r="O233" s="154">
        <v>8.0000000000000002E-3</v>
      </c>
      <c r="P233" s="154">
        <f>O233*H233</f>
        <v>9.920000000000001E-2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6" t="s">
        <v>163</v>
      </c>
      <c r="AT233" s="156" t="s">
        <v>158</v>
      </c>
      <c r="AU233" s="156" t="s">
        <v>83</v>
      </c>
      <c r="AY233" s="17" t="s">
        <v>156</v>
      </c>
      <c r="BE233" s="157">
        <f>IF(N233="základní",J233,0)</f>
        <v>264.74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81</v>
      </c>
      <c r="BK233" s="157">
        <f>ROUND(I233*H233,2)</f>
        <v>264.74</v>
      </c>
      <c r="BL233" s="17" t="s">
        <v>163</v>
      </c>
      <c r="BM233" s="156" t="s">
        <v>1205</v>
      </c>
    </row>
    <row r="234" spans="1:65" s="2" customFormat="1">
      <c r="A234" s="29"/>
      <c r="B234" s="30"/>
      <c r="C234" s="29"/>
      <c r="D234" s="158" t="s">
        <v>165</v>
      </c>
      <c r="E234" s="29"/>
      <c r="F234" s="159" t="s">
        <v>771</v>
      </c>
      <c r="G234" s="29"/>
      <c r="H234" s="29"/>
      <c r="I234" s="29"/>
      <c r="J234" s="29"/>
      <c r="K234" s="29"/>
      <c r="L234" s="30"/>
      <c r="M234" s="160"/>
      <c r="N234" s="161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165</v>
      </c>
      <c r="AU234" s="17" t="s">
        <v>83</v>
      </c>
    </row>
    <row r="235" spans="1:65" s="13" customFormat="1">
      <c r="B235" s="162"/>
      <c r="D235" s="158" t="s">
        <v>167</v>
      </c>
      <c r="E235" s="163" t="s">
        <v>1</v>
      </c>
      <c r="F235" s="164" t="s">
        <v>1194</v>
      </c>
      <c r="H235" s="165">
        <v>12.4</v>
      </c>
      <c r="L235" s="162"/>
      <c r="M235" s="166"/>
      <c r="N235" s="167"/>
      <c r="O235" s="167"/>
      <c r="P235" s="167"/>
      <c r="Q235" s="167"/>
      <c r="R235" s="167"/>
      <c r="S235" s="167"/>
      <c r="T235" s="168"/>
      <c r="AT235" s="163" t="s">
        <v>167</v>
      </c>
      <c r="AU235" s="163" t="s">
        <v>83</v>
      </c>
      <c r="AV235" s="13" t="s">
        <v>83</v>
      </c>
      <c r="AW235" s="13" t="s">
        <v>30</v>
      </c>
      <c r="AX235" s="13" t="s">
        <v>81</v>
      </c>
      <c r="AY235" s="163" t="s">
        <v>156</v>
      </c>
    </row>
    <row r="236" spans="1:65" s="2" customFormat="1" ht="24" customHeight="1">
      <c r="A236" s="29"/>
      <c r="B236" s="145"/>
      <c r="C236" s="146" t="s">
        <v>337</v>
      </c>
      <c r="D236" s="146" t="s">
        <v>158</v>
      </c>
      <c r="E236" s="147" t="s">
        <v>772</v>
      </c>
      <c r="F236" s="148" t="s">
        <v>773</v>
      </c>
      <c r="G236" s="149" t="s">
        <v>225</v>
      </c>
      <c r="H236" s="150">
        <v>115.6</v>
      </c>
      <c r="I236" s="151">
        <v>21.35</v>
      </c>
      <c r="J236" s="151">
        <f>ROUND(I236*H236,2)</f>
        <v>2468.06</v>
      </c>
      <c r="K236" s="148" t="s">
        <v>162</v>
      </c>
      <c r="L236" s="30"/>
      <c r="M236" s="152" t="s">
        <v>1</v>
      </c>
      <c r="N236" s="153" t="s">
        <v>39</v>
      </c>
      <c r="O236" s="154">
        <v>2E-3</v>
      </c>
      <c r="P236" s="154">
        <f>O236*H236</f>
        <v>0.23119999999999999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163</v>
      </c>
      <c r="AT236" s="156" t="s">
        <v>158</v>
      </c>
      <c r="AU236" s="156" t="s">
        <v>83</v>
      </c>
      <c r="AY236" s="17" t="s">
        <v>156</v>
      </c>
      <c r="BE236" s="157">
        <f>IF(N236="základní",J236,0)</f>
        <v>2468.06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81</v>
      </c>
      <c r="BK236" s="157">
        <f>ROUND(I236*H236,2)</f>
        <v>2468.06</v>
      </c>
      <c r="BL236" s="17" t="s">
        <v>163</v>
      </c>
      <c r="BM236" s="156" t="s">
        <v>1206</v>
      </c>
    </row>
    <row r="237" spans="1:65" s="2" customFormat="1" ht="19.2">
      <c r="A237" s="29"/>
      <c r="B237" s="30"/>
      <c r="C237" s="29"/>
      <c r="D237" s="158" t="s">
        <v>165</v>
      </c>
      <c r="E237" s="29"/>
      <c r="F237" s="159" t="s">
        <v>775</v>
      </c>
      <c r="G237" s="29"/>
      <c r="H237" s="29"/>
      <c r="I237" s="29"/>
      <c r="J237" s="29"/>
      <c r="K237" s="29"/>
      <c r="L237" s="30"/>
      <c r="M237" s="160"/>
      <c r="N237" s="161"/>
      <c r="O237" s="55"/>
      <c r="P237" s="55"/>
      <c r="Q237" s="55"/>
      <c r="R237" s="55"/>
      <c r="S237" s="55"/>
      <c r="T237" s="5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T237" s="17" t="s">
        <v>165</v>
      </c>
      <c r="AU237" s="17" t="s">
        <v>83</v>
      </c>
    </row>
    <row r="238" spans="1:65" s="13" customFormat="1">
      <c r="B238" s="162"/>
      <c r="D238" s="158" t="s">
        <v>167</v>
      </c>
      <c r="E238" s="163" t="s">
        <v>1</v>
      </c>
      <c r="F238" s="164" t="s">
        <v>1207</v>
      </c>
      <c r="H238" s="165">
        <v>115.6</v>
      </c>
      <c r="L238" s="162"/>
      <c r="M238" s="166"/>
      <c r="N238" s="167"/>
      <c r="O238" s="167"/>
      <c r="P238" s="167"/>
      <c r="Q238" s="167"/>
      <c r="R238" s="167"/>
      <c r="S238" s="167"/>
      <c r="T238" s="168"/>
      <c r="AT238" s="163" t="s">
        <v>167</v>
      </c>
      <c r="AU238" s="163" t="s">
        <v>83</v>
      </c>
      <c r="AV238" s="13" t="s">
        <v>83</v>
      </c>
      <c r="AW238" s="13" t="s">
        <v>30</v>
      </c>
      <c r="AX238" s="13" t="s">
        <v>74</v>
      </c>
      <c r="AY238" s="163" t="s">
        <v>156</v>
      </c>
    </row>
    <row r="239" spans="1:65" s="14" customFormat="1">
      <c r="B239" s="169"/>
      <c r="D239" s="158" t="s">
        <v>167</v>
      </c>
      <c r="E239" s="170" t="s">
        <v>1</v>
      </c>
      <c r="F239" s="171" t="s">
        <v>172</v>
      </c>
      <c r="H239" s="172">
        <v>115.6</v>
      </c>
      <c r="L239" s="169"/>
      <c r="M239" s="173"/>
      <c r="N239" s="174"/>
      <c r="O239" s="174"/>
      <c r="P239" s="174"/>
      <c r="Q239" s="174"/>
      <c r="R239" s="174"/>
      <c r="S239" s="174"/>
      <c r="T239" s="175"/>
      <c r="AT239" s="170" t="s">
        <v>167</v>
      </c>
      <c r="AU239" s="170" t="s">
        <v>83</v>
      </c>
      <c r="AV239" s="14" t="s">
        <v>163</v>
      </c>
      <c r="AW239" s="14" t="s">
        <v>30</v>
      </c>
      <c r="AX239" s="14" t="s">
        <v>81</v>
      </c>
      <c r="AY239" s="170" t="s">
        <v>156</v>
      </c>
    </row>
    <row r="240" spans="1:65" s="2" customFormat="1" ht="24" customHeight="1">
      <c r="A240" s="29"/>
      <c r="B240" s="145"/>
      <c r="C240" s="146" t="s">
        <v>342</v>
      </c>
      <c r="D240" s="146" t="s">
        <v>158</v>
      </c>
      <c r="E240" s="147" t="s">
        <v>776</v>
      </c>
      <c r="F240" s="148" t="s">
        <v>777</v>
      </c>
      <c r="G240" s="149" t="s">
        <v>225</v>
      </c>
      <c r="H240" s="150">
        <v>81.2</v>
      </c>
      <c r="I240" s="151">
        <v>437.3</v>
      </c>
      <c r="J240" s="151">
        <f>ROUND(I240*H240,2)</f>
        <v>35508.76</v>
      </c>
      <c r="K240" s="148" t="s">
        <v>162</v>
      </c>
      <c r="L240" s="30"/>
      <c r="M240" s="152" t="s">
        <v>1</v>
      </c>
      <c r="N240" s="153" t="s">
        <v>39</v>
      </c>
      <c r="O240" s="154">
        <v>6.6000000000000003E-2</v>
      </c>
      <c r="P240" s="154">
        <f>O240*H240</f>
        <v>5.3592000000000004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163</v>
      </c>
      <c r="AT240" s="156" t="s">
        <v>158</v>
      </c>
      <c r="AU240" s="156" t="s">
        <v>83</v>
      </c>
      <c r="AY240" s="17" t="s">
        <v>156</v>
      </c>
      <c r="BE240" s="157">
        <f>IF(N240="základní",J240,0)</f>
        <v>35508.76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81</v>
      </c>
      <c r="BK240" s="157">
        <f>ROUND(I240*H240,2)</f>
        <v>35508.76</v>
      </c>
      <c r="BL240" s="17" t="s">
        <v>163</v>
      </c>
      <c r="BM240" s="156" t="s">
        <v>1208</v>
      </c>
    </row>
    <row r="241" spans="1:65" s="2" customFormat="1" ht="28.8">
      <c r="A241" s="29"/>
      <c r="B241" s="30"/>
      <c r="C241" s="29"/>
      <c r="D241" s="158" t="s">
        <v>165</v>
      </c>
      <c r="E241" s="29"/>
      <c r="F241" s="159" t="s">
        <v>779</v>
      </c>
      <c r="G241" s="29"/>
      <c r="H241" s="29"/>
      <c r="I241" s="29"/>
      <c r="J241" s="29"/>
      <c r="K241" s="29"/>
      <c r="L241" s="30"/>
      <c r="M241" s="160"/>
      <c r="N241" s="161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165</v>
      </c>
      <c r="AU241" s="17" t="s">
        <v>83</v>
      </c>
    </row>
    <row r="242" spans="1:65" s="13" customFormat="1">
      <c r="B242" s="162"/>
      <c r="D242" s="158" t="s">
        <v>167</v>
      </c>
      <c r="E242" s="163" t="s">
        <v>1</v>
      </c>
      <c r="F242" s="164" t="s">
        <v>1209</v>
      </c>
      <c r="H242" s="165">
        <v>81.2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167</v>
      </c>
      <c r="AU242" s="163" t="s">
        <v>83</v>
      </c>
      <c r="AV242" s="13" t="s">
        <v>83</v>
      </c>
      <c r="AW242" s="13" t="s">
        <v>30</v>
      </c>
      <c r="AX242" s="13" t="s">
        <v>81</v>
      </c>
      <c r="AY242" s="163" t="s">
        <v>156</v>
      </c>
    </row>
    <row r="243" spans="1:65" s="2" customFormat="1" ht="24" customHeight="1">
      <c r="A243" s="29"/>
      <c r="B243" s="145"/>
      <c r="C243" s="146" t="s">
        <v>348</v>
      </c>
      <c r="D243" s="146" t="s">
        <v>158</v>
      </c>
      <c r="E243" s="147" t="s">
        <v>660</v>
      </c>
      <c r="F243" s="148" t="s">
        <v>661</v>
      </c>
      <c r="G243" s="149" t="s">
        <v>225</v>
      </c>
      <c r="H243" s="150">
        <v>72.48</v>
      </c>
      <c r="I243" s="151">
        <v>764.91</v>
      </c>
      <c r="J243" s="151">
        <f>ROUND(I243*H243,2)</f>
        <v>55440.68</v>
      </c>
      <c r="K243" s="148" t="s">
        <v>162</v>
      </c>
      <c r="L243" s="30"/>
      <c r="M243" s="152" t="s">
        <v>1</v>
      </c>
      <c r="N243" s="153" t="s">
        <v>39</v>
      </c>
      <c r="O243" s="154">
        <v>0.67200000000000004</v>
      </c>
      <c r="P243" s="154">
        <f>O243*H243</f>
        <v>48.706560000000003</v>
      </c>
      <c r="Q243" s="154">
        <v>0.58020000000000005</v>
      </c>
      <c r="R243" s="154">
        <f>Q243*H243</f>
        <v>42.052896000000004</v>
      </c>
      <c r="S243" s="154">
        <v>0</v>
      </c>
      <c r="T243" s="155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163</v>
      </c>
      <c r="AT243" s="156" t="s">
        <v>158</v>
      </c>
      <c r="AU243" s="156" t="s">
        <v>83</v>
      </c>
      <c r="AY243" s="17" t="s">
        <v>156</v>
      </c>
      <c r="BE243" s="157">
        <f>IF(N243="základní",J243,0)</f>
        <v>55440.68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81</v>
      </c>
      <c r="BK243" s="157">
        <f>ROUND(I243*H243,2)</f>
        <v>55440.68</v>
      </c>
      <c r="BL243" s="17" t="s">
        <v>163</v>
      </c>
      <c r="BM243" s="156" t="s">
        <v>1210</v>
      </c>
    </row>
    <row r="244" spans="1:65" s="2" customFormat="1" ht="38.4">
      <c r="A244" s="29"/>
      <c r="B244" s="30"/>
      <c r="C244" s="29"/>
      <c r="D244" s="158" t="s">
        <v>165</v>
      </c>
      <c r="E244" s="29"/>
      <c r="F244" s="159" t="s">
        <v>663</v>
      </c>
      <c r="G244" s="29"/>
      <c r="H244" s="29"/>
      <c r="I244" s="29"/>
      <c r="J244" s="29"/>
      <c r="K244" s="29"/>
      <c r="L244" s="30"/>
      <c r="M244" s="160"/>
      <c r="N244" s="161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7" t="s">
        <v>165</v>
      </c>
      <c r="AU244" s="17" t="s">
        <v>83</v>
      </c>
    </row>
    <row r="245" spans="1:65" s="13" customFormat="1">
      <c r="B245" s="162"/>
      <c r="D245" s="158" t="s">
        <v>167</v>
      </c>
      <c r="E245" s="163" t="s">
        <v>1</v>
      </c>
      <c r="F245" s="164" t="s">
        <v>1211</v>
      </c>
      <c r="H245" s="165">
        <v>72.48</v>
      </c>
      <c r="L245" s="162"/>
      <c r="M245" s="166"/>
      <c r="N245" s="167"/>
      <c r="O245" s="167"/>
      <c r="P245" s="167"/>
      <c r="Q245" s="167"/>
      <c r="R245" s="167"/>
      <c r="S245" s="167"/>
      <c r="T245" s="168"/>
      <c r="AT245" s="163" t="s">
        <v>167</v>
      </c>
      <c r="AU245" s="163" t="s">
        <v>83</v>
      </c>
      <c r="AV245" s="13" t="s">
        <v>83</v>
      </c>
      <c r="AW245" s="13" t="s">
        <v>30</v>
      </c>
      <c r="AX245" s="13" t="s">
        <v>81</v>
      </c>
      <c r="AY245" s="163" t="s">
        <v>156</v>
      </c>
    </row>
    <row r="246" spans="1:65" s="2" customFormat="1" ht="16.5" customHeight="1">
      <c r="A246" s="29"/>
      <c r="B246" s="145"/>
      <c r="C246" s="146" t="s">
        <v>356</v>
      </c>
      <c r="D246" s="146" t="s">
        <v>158</v>
      </c>
      <c r="E246" s="147" t="s">
        <v>896</v>
      </c>
      <c r="F246" s="148" t="s">
        <v>897</v>
      </c>
      <c r="G246" s="149" t="s">
        <v>225</v>
      </c>
      <c r="H246" s="150">
        <v>4.5</v>
      </c>
      <c r="I246" s="151">
        <v>1338.59</v>
      </c>
      <c r="J246" s="151">
        <f>ROUND(I246*H246,2)</f>
        <v>6023.66</v>
      </c>
      <c r="K246" s="148" t="s">
        <v>162</v>
      </c>
      <c r="L246" s="30"/>
      <c r="M246" s="152" t="s">
        <v>1</v>
      </c>
      <c r="N246" s="153" t="s">
        <v>39</v>
      </c>
      <c r="O246" s="154">
        <v>0.83</v>
      </c>
      <c r="P246" s="154">
        <f>O246*H246</f>
        <v>3.7349999999999999</v>
      </c>
      <c r="Q246" s="154">
        <v>0.62651999999999997</v>
      </c>
      <c r="R246" s="154">
        <f>Q246*H246</f>
        <v>2.81934</v>
      </c>
      <c r="S246" s="154">
        <v>0</v>
      </c>
      <c r="T246" s="155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163</v>
      </c>
      <c r="AT246" s="156" t="s">
        <v>158</v>
      </c>
      <c r="AU246" s="156" t="s">
        <v>83</v>
      </c>
      <c r="AY246" s="17" t="s">
        <v>156</v>
      </c>
      <c r="BE246" s="157">
        <f>IF(N246="základní",J246,0)</f>
        <v>6023.66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81</v>
      </c>
      <c r="BK246" s="157">
        <f>ROUND(I246*H246,2)</f>
        <v>6023.66</v>
      </c>
      <c r="BL246" s="17" t="s">
        <v>163</v>
      </c>
      <c r="BM246" s="156" t="s">
        <v>1212</v>
      </c>
    </row>
    <row r="247" spans="1:65" s="2" customFormat="1" ht="38.4">
      <c r="A247" s="29"/>
      <c r="B247" s="30"/>
      <c r="C247" s="29"/>
      <c r="D247" s="158" t="s">
        <v>165</v>
      </c>
      <c r="E247" s="29"/>
      <c r="F247" s="159" t="s">
        <v>899</v>
      </c>
      <c r="G247" s="29"/>
      <c r="H247" s="29"/>
      <c r="I247" s="29"/>
      <c r="J247" s="29"/>
      <c r="K247" s="29"/>
      <c r="L247" s="30"/>
      <c r="M247" s="160"/>
      <c r="N247" s="161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165</v>
      </c>
      <c r="AU247" s="17" t="s">
        <v>83</v>
      </c>
    </row>
    <row r="248" spans="1:65" s="13" customFormat="1">
      <c r="B248" s="162"/>
      <c r="D248" s="158" t="s">
        <v>167</v>
      </c>
      <c r="E248" s="163" t="s">
        <v>1</v>
      </c>
      <c r="F248" s="164" t="s">
        <v>1213</v>
      </c>
      <c r="H248" s="165">
        <v>4.5</v>
      </c>
      <c r="L248" s="162"/>
      <c r="M248" s="166"/>
      <c r="N248" s="167"/>
      <c r="O248" s="167"/>
      <c r="P248" s="167"/>
      <c r="Q248" s="167"/>
      <c r="R248" s="167"/>
      <c r="S248" s="167"/>
      <c r="T248" s="168"/>
      <c r="AT248" s="163" t="s">
        <v>167</v>
      </c>
      <c r="AU248" s="163" t="s">
        <v>83</v>
      </c>
      <c r="AV248" s="13" t="s">
        <v>83</v>
      </c>
      <c r="AW248" s="13" t="s">
        <v>30</v>
      </c>
      <c r="AX248" s="13" t="s">
        <v>81</v>
      </c>
      <c r="AY248" s="163" t="s">
        <v>156</v>
      </c>
    </row>
    <row r="249" spans="1:65" s="2" customFormat="1" ht="24" customHeight="1">
      <c r="A249" s="29"/>
      <c r="B249" s="145"/>
      <c r="C249" s="146" t="s">
        <v>361</v>
      </c>
      <c r="D249" s="146" t="s">
        <v>158</v>
      </c>
      <c r="E249" s="147" t="s">
        <v>271</v>
      </c>
      <c r="F249" s="148" t="s">
        <v>272</v>
      </c>
      <c r="G249" s="149" t="s">
        <v>225</v>
      </c>
      <c r="H249" s="150">
        <v>13.8</v>
      </c>
      <c r="I249" s="151">
        <v>302.79000000000002</v>
      </c>
      <c r="J249" s="151">
        <f>ROUND(I249*H249,2)</f>
        <v>4178.5</v>
      </c>
      <c r="K249" s="148" t="s">
        <v>162</v>
      </c>
      <c r="L249" s="30"/>
      <c r="M249" s="152" t="s">
        <v>1</v>
      </c>
      <c r="N249" s="153" t="s">
        <v>39</v>
      </c>
      <c r="O249" s="154">
        <v>0.78400000000000003</v>
      </c>
      <c r="P249" s="154">
        <f>O249*H249</f>
        <v>10.8192</v>
      </c>
      <c r="Q249" s="154">
        <v>8.5650000000000004E-2</v>
      </c>
      <c r="R249" s="154">
        <f>Q249*H249</f>
        <v>1.1819700000000002</v>
      </c>
      <c r="S249" s="154">
        <v>0</v>
      </c>
      <c r="T249" s="155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163</v>
      </c>
      <c r="AT249" s="156" t="s">
        <v>158</v>
      </c>
      <c r="AU249" s="156" t="s">
        <v>83</v>
      </c>
      <c r="AY249" s="17" t="s">
        <v>156</v>
      </c>
      <c r="BE249" s="157">
        <f>IF(N249="základní",J249,0)</f>
        <v>4178.5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81</v>
      </c>
      <c r="BK249" s="157">
        <f>ROUND(I249*H249,2)</f>
        <v>4178.5</v>
      </c>
      <c r="BL249" s="17" t="s">
        <v>163</v>
      </c>
      <c r="BM249" s="156" t="s">
        <v>1214</v>
      </c>
    </row>
    <row r="250" spans="1:65" s="2" customFormat="1" ht="48">
      <c r="A250" s="29"/>
      <c r="B250" s="30"/>
      <c r="C250" s="29"/>
      <c r="D250" s="158" t="s">
        <v>165</v>
      </c>
      <c r="E250" s="29"/>
      <c r="F250" s="159" t="s">
        <v>274</v>
      </c>
      <c r="G250" s="29"/>
      <c r="H250" s="29"/>
      <c r="I250" s="29"/>
      <c r="J250" s="29"/>
      <c r="K250" s="29"/>
      <c r="L250" s="30"/>
      <c r="M250" s="160"/>
      <c r="N250" s="161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165</v>
      </c>
      <c r="AU250" s="17" t="s">
        <v>83</v>
      </c>
    </row>
    <row r="251" spans="1:65" s="13" customFormat="1">
      <c r="B251" s="162"/>
      <c r="D251" s="158" t="s">
        <v>167</v>
      </c>
      <c r="E251" s="163" t="s">
        <v>1</v>
      </c>
      <c r="F251" s="164" t="s">
        <v>1196</v>
      </c>
      <c r="H251" s="165">
        <v>13.8</v>
      </c>
      <c r="L251" s="162"/>
      <c r="M251" s="166"/>
      <c r="N251" s="167"/>
      <c r="O251" s="167"/>
      <c r="P251" s="167"/>
      <c r="Q251" s="167"/>
      <c r="R251" s="167"/>
      <c r="S251" s="167"/>
      <c r="T251" s="168"/>
      <c r="AT251" s="163" t="s">
        <v>167</v>
      </c>
      <c r="AU251" s="163" t="s">
        <v>83</v>
      </c>
      <c r="AV251" s="13" t="s">
        <v>83</v>
      </c>
      <c r="AW251" s="13" t="s">
        <v>30</v>
      </c>
      <c r="AX251" s="13" t="s">
        <v>81</v>
      </c>
      <c r="AY251" s="163" t="s">
        <v>156</v>
      </c>
    </row>
    <row r="252" spans="1:65" s="2" customFormat="1" ht="16.5" customHeight="1">
      <c r="A252" s="29"/>
      <c r="B252" s="145"/>
      <c r="C252" s="176" t="s">
        <v>369</v>
      </c>
      <c r="D252" s="176" t="s">
        <v>254</v>
      </c>
      <c r="E252" s="177" t="s">
        <v>277</v>
      </c>
      <c r="F252" s="178" t="s">
        <v>278</v>
      </c>
      <c r="G252" s="179" t="s">
        <v>225</v>
      </c>
      <c r="H252" s="180">
        <v>14.214</v>
      </c>
      <c r="I252" s="181">
        <v>361.35</v>
      </c>
      <c r="J252" s="181">
        <f>ROUND(I252*H252,2)</f>
        <v>5136.2299999999996</v>
      </c>
      <c r="K252" s="178" t="s">
        <v>162</v>
      </c>
      <c r="L252" s="182"/>
      <c r="M252" s="183" t="s">
        <v>1</v>
      </c>
      <c r="N252" s="184" t="s">
        <v>39</v>
      </c>
      <c r="O252" s="154">
        <v>0</v>
      </c>
      <c r="P252" s="154">
        <f>O252*H252</f>
        <v>0</v>
      </c>
      <c r="Q252" s="154">
        <v>0.17599999999999999</v>
      </c>
      <c r="R252" s="154">
        <f>Q252*H252</f>
        <v>2.5016639999999999</v>
      </c>
      <c r="S252" s="154">
        <v>0</v>
      </c>
      <c r="T252" s="155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208</v>
      </c>
      <c r="AT252" s="156" t="s">
        <v>254</v>
      </c>
      <c r="AU252" s="156" t="s">
        <v>83</v>
      </c>
      <c r="AY252" s="17" t="s">
        <v>156</v>
      </c>
      <c r="BE252" s="157">
        <f>IF(N252="základní",J252,0)</f>
        <v>5136.2299999999996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81</v>
      </c>
      <c r="BK252" s="157">
        <f>ROUND(I252*H252,2)</f>
        <v>5136.2299999999996</v>
      </c>
      <c r="BL252" s="17" t="s">
        <v>163</v>
      </c>
      <c r="BM252" s="156" t="s">
        <v>1215</v>
      </c>
    </row>
    <row r="253" spans="1:65" s="2" customFormat="1">
      <c r="A253" s="29"/>
      <c r="B253" s="30"/>
      <c r="C253" s="29"/>
      <c r="D253" s="158" t="s">
        <v>165</v>
      </c>
      <c r="E253" s="29"/>
      <c r="F253" s="159" t="s">
        <v>278</v>
      </c>
      <c r="G253" s="29"/>
      <c r="H253" s="29"/>
      <c r="I253" s="29"/>
      <c r="J253" s="29"/>
      <c r="K253" s="29"/>
      <c r="L253" s="30"/>
      <c r="M253" s="160"/>
      <c r="N253" s="161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165</v>
      </c>
      <c r="AU253" s="17" t="s">
        <v>83</v>
      </c>
    </row>
    <row r="254" spans="1:65" s="13" customFormat="1">
      <c r="B254" s="162"/>
      <c r="D254" s="158" t="s">
        <v>167</v>
      </c>
      <c r="E254" s="163" t="s">
        <v>1</v>
      </c>
      <c r="F254" s="164" t="s">
        <v>1196</v>
      </c>
      <c r="H254" s="165">
        <v>13.8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167</v>
      </c>
      <c r="AU254" s="163" t="s">
        <v>83</v>
      </c>
      <c r="AV254" s="13" t="s">
        <v>83</v>
      </c>
      <c r="AW254" s="13" t="s">
        <v>30</v>
      </c>
      <c r="AX254" s="13" t="s">
        <v>81</v>
      </c>
      <c r="AY254" s="163" t="s">
        <v>156</v>
      </c>
    </row>
    <row r="255" spans="1:65" s="13" customFormat="1">
      <c r="B255" s="162"/>
      <c r="D255" s="158" t="s">
        <v>167</v>
      </c>
      <c r="F255" s="164" t="s">
        <v>1216</v>
      </c>
      <c r="H255" s="165">
        <v>14.214</v>
      </c>
      <c r="L255" s="162"/>
      <c r="M255" s="166"/>
      <c r="N255" s="167"/>
      <c r="O255" s="167"/>
      <c r="P255" s="167"/>
      <c r="Q255" s="167"/>
      <c r="R255" s="167"/>
      <c r="S255" s="167"/>
      <c r="T255" s="168"/>
      <c r="AT255" s="163" t="s">
        <v>167</v>
      </c>
      <c r="AU255" s="163" t="s">
        <v>83</v>
      </c>
      <c r="AV255" s="13" t="s">
        <v>83</v>
      </c>
      <c r="AW255" s="13" t="s">
        <v>3</v>
      </c>
      <c r="AX255" s="13" t="s">
        <v>81</v>
      </c>
      <c r="AY255" s="163" t="s">
        <v>156</v>
      </c>
    </row>
    <row r="256" spans="1:65" s="2" customFormat="1" ht="24" customHeight="1">
      <c r="A256" s="29"/>
      <c r="B256" s="145"/>
      <c r="C256" s="146" t="s">
        <v>375</v>
      </c>
      <c r="D256" s="146" t="s">
        <v>158</v>
      </c>
      <c r="E256" s="147" t="s">
        <v>1217</v>
      </c>
      <c r="F256" s="148" t="s">
        <v>1218</v>
      </c>
      <c r="G256" s="149" t="s">
        <v>225</v>
      </c>
      <c r="H256" s="150">
        <v>72.48</v>
      </c>
      <c r="I256" s="151">
        <v>89.66</v>
      </c>
      <c r="J256" s="151">
        <f>ROUND(I256*H256,2)</f>
        <v>6498.56</v>
      </c>
      <c r="K256" s="148" t="s">
        <v>162</v>
      </c>
      <c r="L256" s="30"/>
      <c r="M256" s="152" t="s">
        <v>1</v>
      </c>
      <c r="N256" s="153" t="s">
        <v>39</v>
      </c>
      <c r="O256" s="154">
        <v>0.124</v>
      </c>
      <c r="P256" s="154">
        <f>O256*H256</f>
        <v>8.98752</v>
      </c>
      <c r="Q256" s="154">
        <v>0.10353999999999999</v>
      </c>
      <c r="R256" s="154">
        <f>Q256*H256</f>
        <v>7.5045792000000002</v>
      </c>
      <c r="S256" s="154">
        <v>0</v>
      </c>
      <c r="T256" s="155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163</v>
      </c>
      <c r="AT256" s="156" t="s">
        <v>158</v>
      </c>
      <c r="AU256" s="156" t="s">
        <v>83</v>
      </c>
      <c r="AY256" s="17" t="s">
        <v>156</v>
      </c>
      <c r="BE256" s="157">
        <f>IF(N256="základní",J256,0)</f>
        <v>6498.56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81</v>
      </c>
      <c r="BK256" s="157">
        <f>ROUND(I256*H256,2)</f>
        <v>6498.56</v>
      </c>
      <c r="BL256" s="17" t="s">
        <v>163</v>
      </c>
      <c r="BM256" s="156" t="s">
        <v>1219</v>
      </c>
    </row>
    <row r="257" spans="1:65" s="2" customFormat="1" ht="28.8">
      <c r="A257" s="29"/>
      <c r="B257" s="30"/>
      <c r="C257" s="29"/>
      <c r="D257" s="158" t="s">
        <v>165</v>
      </c>
      <c r="E257" s="29"/>
      <c r="F257" s="159" t="s">
        <v>1220</v>
      </c>
      <c r="G257" s="29"/>
      <c r="H257" s="29"/>
      <c r="I257" s="29"/>
      <c r="J257" s="29"/>
      <c r="K257" s="29"/>
      <c r="L257" s="30"/>
      <c r="M257" s="160"/>
      <c r="N257" s="161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165</v>
      </c>
      <c r="AU257" s="17" t="s">
        <v>83</v>
      </c>
    </row>
    <row r="258" spans="1:65" s="13" customFormat="1">
      <c r="B258" s="162"/>
      <c r="D258" s="158" t="s">
        <v>167</v>
      </c>
      <c r="E258" s="163" t="s">
        <v>1</v>
      </c>
      <c r="F258" s="164" t="s">
        <v>1211</v>
      </c>
      <c r="H258" s="165">
        <v>72.48</v>
      </c>
      <c r="L258" s="162"/>
      <c r="M258" s="166"/>
      <c r="N258" s="167"/>
      <c r="O258" s="167"/>
      <c r="P258" s="167"/>
      <c r="Q258" s="167"/>
      <c r="R258" s="167"/>
      <c r="S258" s="167"/>
      <c r="T258" s="168"/>
      <c r="AT258" s="163" t="s">
        <v>167</v>
      </c>
      <c r="AU258" s="163" t="s">
        <v>83</v>
      </c>
      <c r="AV258" s="13" t="s">
        <v>83</v>
      </c>
      <c r="AW258" s="13" t="s">
        <v>30</v>
      </c>
      <c r="AX258" s="13" t="s">
        <v>81</v>
      </c>
      <c r="AY258" s="163" t="s">
        <v>156</v>
      </c>
    </row>
    <row r="259" spans="1:65" s="2" customFormat="1" ht="24" customHeight="1">
      <c r="A259" s="29"/>
      <c r="B259" s="145"/>
      <c r="C259" s="146" t="s">
        <v>380</v>
      </c>
      <c r="D259" s="146" t="s">
        <v>158</v>
      </c>
      <c r="E259" s="147" t="s">
        <v>681</v>
      </c>
      <c r="F259" s="148" t="s">
        <v>682</v>
      </c>
      <c r="G259" s="149" t="s">
        <v>225</v>
      </c>
      <c r="H259" s="150">
        <v>4.5</v>
      </c>
      <c r="I259" s="151">
        <v>323.63</v>
      </c>
      <c r="J259" s="151">
        <f>ROUND(I259*H259,2)</f>
        <v>1456.34</v>
      </c>
      <c r="K259" s="148" t="s">
        <v>162</v>
      </c>
      <c r="L259" s="30"/>
      <c r="M259" s="152" t="s">
        <v>1</v>
      </c>
      <c r="N259" s="153" t="s">
        <v>39</v>
      </c>
      <c r="O259" s="154">
        <v>0.312</v>
      </c>
      <c r="P259" s="154">
        <f>O259*H259</f>
        <v>1.4039999999999999</v>
      </c>
      <c r="Q259" s="154">
        <v>0.15140000000000001</v>
      </c>
      <c r="R259" s="154">
        <f>Q259*H259</f>
        <v>0.68130000000000002</v>
      </c>
      <c r="S259" s="154">
        <v>0</v>
      </c>
      <c r="T259" s="155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163</v>
      </c>
      <c r="AT259" s="156" t="s">
        <v>158</v>
      </c>
      <c r="AU259" s="156" t="s">
        <v>83</v>
      </c>
      <c r="AY259" s="17" t="s">
        <v>156</v>
      </c>
      <c r="BE259" s="157">
        <f>IF(N259="základní",J259,0)</f>
        <v>1456.34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81</v>
      </c>
      <c r="BK259" s="157">
        <f>ROUND(I259*H259,2)</f>
        <v>1456.34</v>
      </c>
      <c r="BL259" s="17" t="s">
        <v>163</v>
      </c>
      <c r="BM259" s="156" t="s">
        <v>1221</v>
      </c>
    </row>
    <row r="260" spans="1:65" s="2" customFormat="1" ht="28.8">
      <c r="A260" s="29"/>
      <c r="B260" s="30"/>
      <c r="C260" s="29"/>
      <c r="D260" s="158" t="s">
        <v>165</v>
      </c>
      <c r="E260" s="29"/>
      <c r="F260" s="159" t="s">
        <v>684</v>
      </c>
      <c r="G260" s="29"/>
      <c r="H260" s="29"/>
      <c r="I260" s="29"/>
      <c r="J260" s="29"/>
      <c r="K260" s="29"/>
      <c r="L260" s="30"/>
      <c r="M260" s="160"/>
      <c r="N260" s="161"/>
      <c r="O260" s="55"/>
      <c r="P260" s="55"/>
      <c r="Q260" s="55"/>
      <c r="R260" s="55"/>
      <c r="S260" s="55"/>
      <c r="T260" s="5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7" t="s">
        <v>165</v>
      </c>
      <c r="AU260" s="17" t="s">
        <v>83</v>
      </c>
    </row>
    <row r="261" spans="1:65" s="13" customFormat="1">
      <c r="B261" s="162"/>
      <c r="D261" s="158" t="s">
        <v>167</v>
      </c>
      <c r="E261" s="163" t="s">
        <v>1</v>
      </c>
      <c r="F261" s="164" t="s">
        <v>1222</v>
      </c>
      <c r="H261" s="165">
        <v>4.5</v>
      </c>
      <c r="L261" s="162"/>
      <c r="M261" s="166"/>
      <c r="N261" s="167"/>
      <c r="O261" s="167"/>
      <c r="P261" s="167"/>
      <c r="Q261" s="167"/>
      <c r="R261" s="167"/>
      <c r="S261" s="167"/>
      <c r="T261" s="168"/>
      <c r="AT261" s="163" t="s">
        <v>167</v>
      </c>
      <c r="AU261" s="163" t="s">
        <v>83</v>
      </c>
      <c r="AV261" s="13" t="s">
        <v>83</v>
      </c>
      <c r="AW261" s="13" t="s">
        <v>30</v>
      </c>
      <c r="AX261" s="13" t="s">
        <v>81</v>
      </c>
      <c r="AY261" s="163" t="s">
        <v>156</v>
      </c>
    </row>
    <row r="262" spans="1:65" s="12" customFormat="1" ht="22.95" customHeight="1">
      <c r="B262" s="133"/>
      <c r="D262" s="134" t="s">
        <v>73</v>
      </c>
      <c r="E262" s="143" t="s">
        <v>208</v>
      </c>
      <c r="F262" s="143" t="s">
        <v>788</v>
      </c>
      <c r="J262" s="144">
        <f>BK262</f>
        <v>51694.09</v>
      </c>
      <c r="L262" s="133"/>
      <c r="M262" s="137"/>
      <c r="N262" s="138"/>
      <c r="O262" s="138"/>
      <c r="P262" s="139">
        <f>SUM(P263:P298)</f>
        <v>11.188700000000001</v>
      </c>
      <c r="Q262" s="138"/>
      <c r="R262" s="139">
        <f>SUM(R263:R298)</f>
        <v>0.57404600000000006</v>
      </c>
      <c r="S262" s="138"/>
      <c r="T262" s="140">
        <f>SUM(T263:T298)</f>
        <v>0.15</v>
      </c>
      <c r="AR262" s="134" t="s">
        <v>81</v>
      </c>
      <c r="AT262" s="141" t="s">
        <v>73</v>
      </c>
      <c r="AU262" s="141" t="s">
        <v>81</v>
      </c>
      <c r="AY262" s="134" t="s">
        <v>156</v>
      </c>
      <c r="BK262" s="142">
        <f>SUM(BK263:BK298)</f>
        <v>51694.09</v>
      </c>
    </row>
    <row r="263" spans="1:65" s="2" customFormat="1" ht="24" customHeight="1">
      <c r="A263" s="29"/>
      <c r="B263" s="145"/>
      <c r="C263" s="146" t="s">
        <v>386</v>
      </c>
      <c r="D263" s="146" t="s">
        <v>158</v>
      </c>
      <c r="E263" s="147" t="s">
        <v>1223</v>
      </c>
      <c r="F263" s="148" t="s">
        <v>1224</v>
      </c>
      <c r="G263" s="149" t="s">
        <v>291</v>
      </c>
      <c r="H263" s="150">
        <v>12.2</v>
      </c>
      <c r="I263" s="151">
        <v>182.8</v>
      </c>
      <c r="J263" s="151">
        <f>ROUND(I263*H263,2)</f>
        <v>2230.16</v>
      </c>
      <c r="K263" s="148" t="s">
        <v>162</v>
      </c>
      <c r="L263" s="30"/>
      <c r="M263" s="152" t="s">
        <v>1</v>
      </c>
      <c r="N263" s="153" t="s">
        <v>39</v>
      </c>
      <c r="O263" s="154">
        <v>0.19</v>
      </c>
      <c r="P263" s="154">
        <f>O263*H263</f>
        <v>2.3180000000000001</v>
      </c>
      <c r="Q263" s="154">
        <v>1.2800000000000001E-3</v>
      </c>
      <c r="R263" s="154">
        <f>Q263*H263</f>
        <v>1.5616E-2</v>
      </c>
      <c r="S263" s="154">
        <v>0</v>
      </c>
      <c r="T263" s="155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163</v>
      </c>
      <c r="AT263" s="156" t="s">
        <v>158</v>
      </c>
      <c r="AU263" s="156" t="s">
        <v>83</v>
      </c>
      <c r="AY263" s="17" t="s">
        <v>156</v>
      </c>
      <c r="BE263" s="157">
        <f>IF(N263="základní",J263,0)</f>
        <v>2230.16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81</v>
      </c>
      <c r="BK263" s="157">
        <f>ROUND(I263*H263,2)</f>
        <v>2230.16</v>
      </c>
      <c r="BL263" s="17" t="s">
        <v>163</v>
      </c>
      <c r="BM263" s="156" t="s">
        <v>1225</v>
      </c>
    </row>
    <row r="264" spans="1:65" s="2" customFormat="1" ht="28.8">
      <c r="A264" s="29"/>
      <c r="B264" s="30"/>
      <c r="C264" s="29"/>
      <c r="D264" s="158" t="s">
        <v>165</v>
      </c>
      <c r="E264" s="29"/>
      <c r="F264" s="159" t="s">
        <v>1226</v>
      </c>
      <c r="G264" s="29"/>
      <c r="H264" s="29"/>
      <c r="I264" s="29"/>
      <c r="J264" s="29"/>
      <c r="K264" s="29"/>
      <c r="L264" s="30"/>
      <c r="M264" s="160"/>
      <c r="N264" s="161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7" t="s">
        <v>165</v>
      </c>
      <c r="AU264" s="17" t="s">
        <v>83</v>
      </c>
    </row>
    <row r="265" spans="1:65" s="13" customFormat="1">
      <c r="B265" s="162"/>
      <c r="D265" s="158" t="s">
        <v>167</v>
      </c>
      <c r="E265" s="163" t="s">
        <v>1</v>
      </c>
      <c r="F265" s="164" t="s">
        <v>1227</v>
      </c>
      <c r="H265" s="165">
        <v>12.2</v>
      </c>
      <c r="L265" s="162"/>
      <c r="M265" s="166"/>
      <c r="N265" s="167"/>
      <c r="O265" s="167"/>
      <c r="P265" s="167"/>
      <c r="Q265" s="167"/>
      <c r="R265" s="167"/>
      <c r="S265" s="167"/>
      <c r="T265" s="168"/>
      <c r="AT265" s="163" t="s">
        <v>167</v>
      </c>
      <c r="AU265" s="163" t="s">
        <v>83</v>
      </c>
      <c r="AV265" s="13" t="s">
        <v>83</v>
      </c>
      <c r="AW265" s="13" t="s">
        <v>30</v>
      </c>
      <c r="AX265" s="13" t="s">
        <v>81</v>
      </c>
      <c r="AY265" s="163" t="s">
        <v>156</v>
      </c>
    </row>
    <row r="266" spans="1:65" s="2" customFormat="1" ht="24" customHeight="1">
      <c r="A266" s="29"/>
      <c r="B266" s="145"/>
      <c r="C266" s="146" t="s">
        <v>394</v>
      </c>
      <c r="D266" s="146" t="s">
        <v>158</v>
      </c>
      <c r="E266" s="147" t="s">
        <v>1228</v>
      </c>
      <c r="F266" s="148" t="s">
        <v>1229</v>
      </c>
      <c r="G266" s="149" t="s">
        <v>291</v>
      </c>
      <c r="H266" s="150">
        <v>4.5999999999999996</v>
      </c>
      <c r="I266" s="151">
        <v>254.71</v>
      </c>
      <c r="J266" s="151">
        <f>ROUND(I266*H266,2)</f>
        <v>1171.67</v>
      </c>
      <c r="K266" s="148" t="s">
        <v>162</v>
      </c>
      <c r="L266" s="30"/>
      <c r="M266" s="152" t="s">
        <v>1</v>
      </c>
      <c r="N266" s="153" t="s">
        <v>39</v>
      </c>
      <c r="O266" s="154">
        <v>0.20699999999999999</v>
      </c>
      <c r="P266" s="154">
        <f>O266*H266</f>
        <v>0.95219999999999982</v>
      </c>
      <c r="Q266" s="154">
        <v>1.4E-3</v>
      </c>
      <c r="R266" s="154">
        <f>Q266*H266</f>
        <v>6.4399999999999995E-3</v>
      </c>
      <c r="S266" s="154">
        <v>0</v>
      </c>
      <c r="T266" s="155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163</v>
      </c>
      <c r="AT266" s="156" t="s">
        <v>158</v>
      </c>
      <c r="AU266" s="156" t="s">
        <v>83</v>
      </c>
      <c r="AY266" s="17" t="s">
        <v>156</v>
      </c>
      <c r="BE266" s="157">
        <f>IF(N266="základní",J266,0)</f>
        <v>1171.67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81</v>
      </c>
      <c r="BK266" s="157">
        <f>ROUND(I266*H266,2)</f>
        <v>1171.67</v>
      </c>
      <c r="BL266" s="17" t="s">
        <v>163</v>
      </c>
      <c r="BM266" s="156" t="s">
        <v>1230</v>
      </c>
    </row>
    <row r="267" spans="1:65" s="2" customFormat="1" ht="28.8">
      <c r="A267" s="29"/>
      <c r="B267" s="30"/>
      <c r="C267" s="29"/>
      <c r="D267" s="158" t="s">
        <v>165</v>
      </c>
      <c r="E267" s="29"/>
      <c r="F267" s="159" t="s">
        <v>1231</v>
      </c>
      <c r="G267" s="29"/>
      <c r="H267" s="29"/>
      <c r="I267" s="29"/>
      <c r="J267" s="29"/>
      <c r="K267" s="29"/>
      <c r="L267" s="30"/>
      <c r="M267" s="160"/>
      <c r="N267" s="161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7" t="s">
        <v>165</v>
      </c>
      <c r="AU267" s="17" t="s">
        <v>83</v>
      </c>
    </row>
    <row r="268" spans="1:65" s="13" customFormat="1">
      <c r="B268" s="162"/>
      <c r="D268" s="158" t="s">
        <v>167</v>
      </c>
      <c r="E268" s="163" t="s">
        <v>1</v>
      </c>
      <c r="F268" s="164" t="s">
        <v>1232</v>
      </c>
      <c r="H268" s="165">
        <v>4.5999999999999996</v>
      </c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167</v>
      </c>
      <c r="AU268" s="163" t="s">
        <v>83</v>
      </c>
      <c r="AV268" s="13" t="s">
        <v>83</v>
      </c>
      <c r="AW268" s="13" t="s">
        <v>30</v>
      </c>
      <c r="AX268" s="13" t="s">
        <v>81</v>
      </c>
      <c r="AY268" s="163" t="s">
        <v>156</v>
      </c>
    </row>
    <row r="269" spans="1:65" s="2" customFormat="1" ht="24" customHeight="1">
      <c r="A269" s="29"/>
      <c r="B269" s="145"/>
      <c r="C269" s="146" t="s">
        <v>400</v>
      </c>
      <c r="D269" s="146" t="s">
        <v>158</v>
      </c>
      <c r="E269" s="147" t="s">
        <v>919</v>
      </c>
      <c r="F269" s="148" t="s">
        <v>920</v>
      </c>
      <c r="G269" s="149" t="s">
        <v>291</v>
      </c>
      <c r="H269" s="150">
        <v>6.5</v>
      </c>
      <c r="I269" s="151">
        <v>1490.47</v>
      </c>
      <c r="J269" s="151">
        <f>ROUND(I269*H269,2)</f>
        <v>9688.06</v>
      </c>
      <c r="K269" s="148" t="s">
        <v>162</v>
      </c>
      <c r="L269" s="30"/>
      <c r="M269" s="152" t="s">
        <v>1</v>
      </c>
      <c r="N269" s="153" t="s">
        <v>39</v>
      </c>
      <c r="O269" s="154">
        <v>0.309</v>
      </c>
      <c r="P269" s="154">
        <f>O269*H269</f>
        <v>2.0085000000000002</v>
      </c>
      <c r="Q269" s="154">
        <v>1.2840000000000001E-2</v>
      </c>
      <c r="R269" s="154">
        <f>Q269*H269</f>
        <v>8.3460000000000006E-2</v>
      </c>
      <c r="S269" s="154">
        <v>0</v>
      </c>
      <c r="T269" s="155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163</v>
      </c>
      <c r="AT269" s="156" t="s">
        <v>158</v>
      </c>
      <c r="AU269" s="156" t="s">
        <v>83</v>
      </c>
      <c r="AY269" s="17" t="s">
        <v>156</v>
      </c>
      <c r="BE269" s="157">
        <f>IF(N269="základní",J269,0)</f>
        <v>9688.06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81</v>
      </c>
      <c r="BK269" s="157">
        <f>ROUND(I269*H269,2)</f>
        <v>9688.06</v>
      </c>
      <c r="BL269" s="17" t="s">
        <v>163</v>
      </c>
      <c r="BM269" s="156" t="s">
        <v>1233</v>
      </c>
    </row>
    <row r="270" spans="1:65" s="2" customFormat="1" ht="28.8">
      <c r="A270" s="29"/>
      <c r="B270" s="30"/>
      <c r="C270" s="29"/>
      <c r="D270" s="158" t="s">
        <v>165</v>
      </c>
      <c r="E270" s="29"/>
      <c r="F270" s="159" t="s">
        <v>922</v>
      </c>
      <c r="G270" s="29"/>
      <c r="H270" s="29"/>
      <c r="I270" s="29"/>
      <c r="J270" s="29"/>
      <c r="K270" s="29"/>
      <c r="L270" s="30"/>
      <c r="M270" s="160"/>
      <c r="N270" s="161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165</v>
      </c>
      <c r="AU270" s="17" t="s">
        <v>83</v>
      </c>
    </row>
    <row r="271" spans="1:65" s="13" customFormat="1">
      <c r="B271" s="162"/>
      <c r="D271" s="158" t="s">
        <v>167</v>
      </c>
      <c r="E271" s="163" t="s">
        <v>1</v>
      </c>
      <c r="F271" s="164" t="s">
        <v>504</v>
      </c>
      <c r="H271" s="165">
        <v>6.5</v>
      </c>
      <c r="L271" s="162"/>
      <c r="M271" s="166"/>
      <c r="N271" s="167"/>
      <c r="O271" s="167"/>
      <c r="P271" s="167"/>
      <c r="Q271" s="167"/>
      <c r="R271" s="167"/>
      <c r="S271" s="167"/>
      <c r="T271" s="168"/>
      <c r="AT271" s="163" t="s">
        <v>167</v>
      </c>
      <c r="AU271" s="163" t="s">
        <v>83</v>
      </c>
      <c r="AV271" s="13" t="s">
        <v>83</v>
      </c>
      <c r="AW271" s="13" t="s">
        <v>30</v>
      </c>
      <c r="AX271" s="13" t="s">
        <v>81</v>
      </c>
      <c r="AY271" s="163" t="s">
        <v>156</v>
      </c>
    </row>
    <row r="272" spans="1:65" s="2" customFormat="1" ht="24" customHeight="1">
      <c r="A272" s="29"/>
      <c r="B272" s="145"/>
      <c r="C272" s="146" t="s">
        <v>406</v>
      </c>
      <c r="D272" s="146" t="s">
        <v>158</v>
      </c>
      <c r="E272" s="147" t="s">
        <v>1234</v>
      </c>
      <c r="F272" s="148" t="s">
        <v>1235</v>
      </c>
      <c r="G272" s="149" t="s">
        <v>531</v>
      </c>
      <c r="H272" s="150">
        <v>1</v>
      </c>
      <c r="I272" s="151">
        <v>183.89</v>
      </c>
      <c r="J272" s="151">
        <f>ROUND(I272*H272,2)</f>
        <v>183.89</v>
      </c>
      <c r="K272" s="148" t="s">
        <v>162</v>
      </c>
      <c r="L272" s="30"/>
      <c r="M272" s="152" t="s">
        <v>1</v>
      </c>
      <c r="N272" s="153" t="s">
        <v>39</v>
      </c>
      <c r="O272" s="154">
        <v>0.57199999999999995</v>
      </c>
      <c r="P272" s="154">
        <f>O272*H272</f>
        <v>0.57199999999999995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163</v>
      </c>
      <c r="AT272" s="156" t="s">
        <v>158</v>
      </c>
      <c r="AU272" s="156" t="s">
        <v>83</v>
      </c>
      <c r="AY272" s="17" t="s">
        <v>156</v>
      </c>
      <c r="BE272" s="157">
        <f>IF(N272="základní",J272,0)</f>
        <v>183.89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81</v>
      </c>
      <c r="BK272" s="157">
        <f>ROUND(I272*H272,2)</f>
        <v>183.89</v>
      </c>
      <c r="BL272" s="17" t="s">
        <v>163</v>
      </c>
      <c r="BM272" s="156" t="s">
        <v>1236</v>
      </c>
    </row>
    <row r="273" spans="1:65" s="2" customFormat="1" ht="28.8">
      <c r="A273" s="29"/>
      <c r="B273" s="30"/>
      <c r="C273" s="29"/>
      <c r="D273" s="158" t="s">
        <v>165</v>
      </c>
      <c r="E273" s="29"/>
      <c r="F273" s="159" t="s">
        <v>1237</v>
      </c>
      <c r="G273" s="29"/>
      <c r="H273" s="29"/>
      <c r="I273" s="29"/>
      <c r="J273" s="29"/>
      <c r="K273" s="29"/>
      <c r="L273" s="30"/>
      <c r="M273" s="160"/>
      <c r="N273" s="161"/>
      <c r="O273" s="55"/>
      <c r="P273" s="55"/>
      <c r="Q273" s="55"/>
      <c r="R273" s="55"/>
      <c r="S273" s="55"/>
      <c r="T273" s="5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7" t="s">
        <v>165</v>
      </c>
      <c r="AU273" s="17" t="s">
        <v>83</v>
      </c>
    </row>
    <row r="274" spans="1:65" s="13" customFormat="1">
      <c r="B274" s="162"/>
      <c r="D274" s="158" t="s">
        <v>167</v>
      </c>
      <c r="E274" s="163" t="s">
        <v>1</v>
      </c>
      <c r="F274" s="164" t="s">
        <v>81</v>
      </c>
      <c r="H274" s="165">
        <v>1</v>
      </c>
      <c r="L274" s="162"/>
      <c r="M274" s="166"/>
      <c r="N274" s="167"/>
      <c r="O274" s="167"/>
      <c r="P274" s="167"/>
      <c r="Q274" s="167"/>
      <c r="R274" s="167"/>
      <c r="S274" s="167"/>
      <c r="T274" s="168"/>
      <c r="AT274" s="163" t="s">
        <v>167</v>
      </c>
      <c r="AU274" s="163" t="s">
        <v>83</v>
      </c>
      <c r="AV274" s="13" t="s">
        <v>83</v>
      </c>
      <c r="AW274" s="13" t="s">
        <v>30</v>
      </c>
      <c r="AX274" s="13" t="s">
        <v>81</v>
      </c>
      <c r="AY274" s="163" t="s">
        <v>156</v>
      </c>
    </row>
    <row r="275" spans="1:65" s="2" customFormat="1" ht="16.5" customHeight="1">
      <c r="A275" s="29"/>
      <c r="B275" s="145"/>
      <c r="C275" s="176" t="s">
        <v>413</v>
      </c>
      <c r="D275" s="176" t="s">
        <v>254</v>
      </c>
      <c r="E275" s="177" t="s">
        <v>1238</v>
      </c>
      <c r="F275" s="178" t="s">
        <v>1239</v>
      </c>
      <c r="G275" s="179" t="s">
        <v>531</v>
      </c>
      <c r="H275" s="180">
        <v>1</v>
      </c>
      <c r="I275" s="181">
        <v>73.989999999999995</v>
      </c>
      <c r="J275" s="181">
        <f>ROUND(I275*H275,2)</f>
        <v>73.989999999999995</v>
      </c>
      <c r="K275" s="178" t="s">
        <v>162</v>
      </c>
      <c r="L275" s="182"/>
      <c r="M275" s="183" t="s">
        <v>1</v>
      </c>
      <c r="N275" s="184" t="s">
        <v>39</v>
      </c>
      <c r="O275" s="154">
        <v>0</v>
      </c>
      <c r="P275" s="154">
        <f>O275*H275</f>
        <v>0</v>
      </c>
      <c r="Q275" s="154">
        <v>2.7999999999999998E-4</v>
      </c>
      <c r="R275" s="154">
        <f>Q275*H275</f>
        <v>2.7999999999999998E-4</v>
      </c>
      <c r="S275" s="154">
        <v>0</v>
      </c>
      <c r="T275" s="155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208</v>
      </c>
      <c r="AT275" s="156" t="s">
        <v>254</v>
      </c>
      <c r="AU275" s="156" t="s">
        <v>83</v>
      </c>
      <c r="AY275" s="17" t="s">
        <v>156</v>
      </c>
      <c r="BE275" s="157">
        <f>IF(N275="základní",J275,0)</f>
        <v>73.989999999999995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7" t="s">
        <v>81</v>
      </c>
      <c r="BK275" s="157">
        <f>ROUND(I275*H275,2)</f>
        <v>73.989999999999995</v>
      </c>
      <c r="BL275" s="17" t="s">
        <v>163</v>
      </c>
      <c r="BM275" s="156" t="s">
        <v>1240</v>
      </c>
    </row>
    <row r="276" spans="1:65" s="2" customFormat="1">
      <c r="A276" s="29"/>
      <c r="B276" s="30"/>
      <c r="C276" s="29"/>
      <c r="D276" s="158" t="s">
        <v>165</v>
      </c>
      <c r="E276" s="29"/>
      <c r="F276" s="159" t="s">
        <v>1239</v>
      </c>
      <c r="G276" s="29"/>
      <c r="H276" s="29"/>
      <c r="I276" s="29"/>
      <c r="J276" s="29"/>
      <c r="K276" s="29"/>
      <c r="L276" s="30"/>
      <c r="M276" s="160"/>
      <c r="N276" s="161"/>
      <c r="O276" s="55"/>
      <c r="P276" s="55"/>
      <c r="Q276" s="55"/>
      <c r="R276" s="55"/>
      <c r="S276" s="55"/>
      <c r="T276" s="56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T276" s="17" t="s">
        <v>165</v>
      </c>
      <c r="AU276" s="17" t="s">
        <v>83</v>
      </c>
    </row>
    <row r="277" spans="1:65" s="13" customFormat="1">
      <c r="B277" s="162"/>
      <c r="D277" s="158" t="s">
        <v>167</v>
      </c>
      <c r="E277" s="163" t="s">
        <v>1</v>
      </c>
      <c r="F277" s="164" t="s">
        <v>81</v>
      </c>
      <c r="H277" s="165">
        <v>1</v>
      </c>
      <c r="L277" s="162"/>
      <c r="M277" s="166"/>
      <c r="N277" s="167"/>
      <c r="O277" s="167"/>
      <c r="P277" s="167"/>
      <c r="Q277" s="167"/>
      <c r="R277" s="167"/>
      <c r="S277" s="167"/>
      <c r="T277" s="168"/>
      <c r="AT277" s="163" t="s">
        <v>167</v>
      </c>
      <c r="AU277" s="163" t="s">
        <v>83</v>
      </c>
      <c r="AV277" s="13" t="s">
        <v>83</v>
      </c>
      <c r="AW277" s="13" t="s">
        <v>30</v>
      </c>
      <c r="AX277" s="13" t="s">
        <v>81</v>
      </c>
      <c r="AY277" s="163" t="s">
        <v>156</v>
      </c>
    </row>
    <row r="278" spans="1:65" s="2" customFormat="1" ht="24" customHeight="1">
      <c r="A278" s="29"/>
      <c r="B278" s="145"/>
      <c r="C278" s="146" t="s">
        <v>418</v>
      </c>
      <c r="D278" s="146" t="s">
        <v>158</v>
      </c>
      <c r="E278" s="147" t="s">
        <v>1241</v>
      </c>
      <c r="F278" s="148" t="s">
        <v>1242</v>
      </c>
      <c r="G278" s="149" t="s">
        <v>531</v>
      </c>
      <c r="H278" s="150">
        <v>3</v>
      </c>
      <c r="I278" s="151">
        <v>178.25</v>
      </c>
      <c r="J278" s="151">
        <f>ROUND(I278*H278,2)</f>
        <v>534.75</v>
      </c>
      <c r="K278" s="148" t="s">
        <v>162</v>
      </c>
      <c r="L278" s="30"/>
      <c r="M278" s="152" t="s">
        <v>1</v>
      </c>
      <c r="N278" s="153" t="s">
        <v>39</v>
      </c>
      <c r="O278" s="154">
        <v>0.57199999999999995</v>
      </c>
      <c r="P278" s="154">
        <f>O278*H278</f>
        <v>1.7159999999999997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163</v>
      </c>
      <c r="AT278" s="156" t="s">
        <v>158</v>
      </c>
      <c r="AU278" s="156" t="s">
        <v>83</v>
      </c>
      <c r="AY278" s="17" t="s">
        <v>156</v>
      </c>
      <c r="BE278" s="157">
        <f>IF(N278="základní",J278,0)</f>
        <v>534.75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81</v>
      </c>
      <c r="BK278" s="157">
        <f>ROUND(I278*H278,2)</f>
        <v>534.75</v>
      </c>
      <c r="BL278" s="17" t="s">
        <v>163</v>
      </c>
      <c r="BM278" s="156" t="s">
        <v>1243</v>
      </c>
    </row>
    <row r="279" spans="1:65" s="2" customFormat="1" ht="28.8">
      <c r="A279" s="29"/>
      <c r="B279" s="30"/>
      <c r="C279" s="29"/>
      <c r="D279" s="158" t="s">
        <v>165</v>
      </c>
      <c r="E279" s="29"/>
      <c r="F279" s="159" t="s">
        <v>1244</v>
      </c>
      <c r="G279" s="29"/>
      <c r="H279" s="29"/>
      <c r="I279" s="29"/>
      <c r="J279" s="29"/>
      <c r="K279" s="29"/>
      <c r="L279" s="30"/>
      <c r="M279" s="160"/>
      <c r="N279" s="161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7" t="s">
        <v>165</v>
      </c>
      <c r="AU279" s="17" t="s">
        <v>83</v>
      </c>
    </row>
    <row r="280" spans="1:65" s="13" customFormat="1">
      <c r="B280" s="162"/>
      <c r="D280" s="158" t="s">
        <v>167</v>
      </c>
      <c r="E280" s="163" t="s">
        <v>1</v>
      </c>
      <c r="F280" s="164" t="s">
        <v>178</v>
      </c>
      <c r="H280" s="165">
        <v>3</v>
      </c>
      <c r="L280" s="162"/>
      <c r="M280" s="166"/>
      <c r="N280" s="167"/>
      <c r="O280" s="167"/>
      <c r="P280" s="167"/>
      <c r="Q280" s="167"/>
      <c r="R280" s="167"/>
      <c r="S280" s="167"/>
      <c r="T280" s="168"/>
      <c r="AT280" s="163" t="s">
        <v>167</v>
      </c>
      <c r="AU280" s="163" t="s">
        <v>83</v>
      </c>
      <c r="AV280" s="13" t="s">
        <v>83</v>
      </c>
      <c r="AW280" s="13" t="s">
        <v>30</v>
      </c>
      <c r="AX280" s="13" t="s">
        <v>81</v>
      </c>
      <c r="AY280" s="163" t="s">
        <v>156</v>
      </c>
    </row>
    <row r="281" spans="1:65" s="2" customFormat="1" ht="24" customHeight="1">
      <c r="A281" s="29"/>
      <c r="B281" s="145"/>
      <c r="C281" s="176" t="s">
        <v>310</v>
      </c>
      <c r="D281" s="176" t="s">
        <v>254</v>
      </c>
      <c r="E281" s="177" t="s">
        <v>1245</v>
      </c>
      <c r="F281" s="178" t="s">
        <v>1246</v>
      </c>
      <c r="G281" s="179" t="s">
        <v>531</v>
      </c>
      <c r="H281" s="180">
        <v>3</v>
      </c>
      <c r="I281" s="181">
        <v>595.09</v>
      </c>
      <c r="J281" s="181">
        <f>ROUND(I281*H281,2)</f>
        <v>1785.27</v>
      </c>
      <c r="K281" s="178" t="s">
        <v>162</v>
      </c>
      <c r="L281" s="182"/>
      <c r="M281" s="183" t="s">
        <v>1</v>
      </c>
      <c r="N281" s="184" t="s">
        <v>39</v>
      </c>
      <c r="O281" s="154">
        <v>0</v>
      </c>
      <c r="P281" s="154">
        <f>O281*H281</f>
        <v>0</v>
      </c>
      <c r="Q281" s="154">
        <v>1.1000000000000001E-3</v>
      </c>
      <c r="R281" s="154">
        <f>Q281*H281</f>
        <v>3.3E-3</v>
      </c>
      <c r="S281" s="154">
        <v>0</v>
      </c>
      <c r="T281" s="155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6" t="s">
        <v>208</v>
      </c>
      <c r="AT281" s="156" t="s">
        <v>254</v>
      </c>
      <c r="AU281" s="156" t="s">
        <v>83</v>
      </c>
      <c r="AY281" s="17" t="s">
        <v>156</v>
      </c>
      <c r="BE281" s="157">
        <f>IF(N281="základní",J281,0)</f>
        <v>1785.27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7" t="s">
        <v>81</v>
      </c>
      <c r="BK281" s="157">
        <f>ROUND(I281*H281,2)</f>
        <v>1785.27</v>
      </c>
      <c r="BL281" s="17" t="s">
        <v>163</v>
      </c>
      <c r="BM281" s="156" t="s">
        <v>1247</v>
      </c>
    </row>
    <row r="282" spans="1:65" s="2" customFormat="1" ht="19.2">
      <c r="A282" s="29"/>
      <c r="B282" s="30"/>
      <c r="C282" s="29"/>
      <c r="D282" s="158" t="s">
        <v>165</v>
      </c>
      <c r="E282" s="29"/>
      <c r="F282" s="159" t="s">
        <v>1246</v>
      </c>
      <c r="G282" s="29"/>
      <c r="H282" s="29"/>
      <c r="I282" s="29"/>
      <c r="J282" s="29"/>
      <c r="K282" s="29"/>
      <c r="L282" s="30"/>
      <c r="M282" s="160"/>
      <c r="N282" s="161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7" t="s">
        <v>165</v>
      </c>
      <c r="AU282" s="17" t="s">
        <v>83</v>
      </c>
    </row>
    <row r="283" spans="1:65" s="13" customFormat="1">
      <c r="B283" s="162"/>
      <c r="D283" s="158" t="s">
        <v>167</v>
      </c>
      <c r="E283" s="163" t="s">
        <v>1</v>
      </c>
      <c r="F283" s="164" t="s">
        <v>178</v>
      </c>
      <c r="H283" s="165">
        <v>3</v>
      </c>
      <c r="L283" s="162"/>
      <c r="M283" s="166"/>
      <c r="N283" s="167"/>
      <c r="O283" s="167"/>
      <c r="P283" s="167"/>
      <c r="Q283" s="167"/>
      <c r="R283" s="167"/>
      <c r="S283" s="167"/>
      <c r="T283" s="168"/>
      <c r="AT283" s="163" t="s">
        <v>167</v>
      </c>
      <c r="AU283" s="163" t="s">
        <v>83</v>
      </c>
      <c r="AV283" s="13" t="s">
        <v>83</v>
      </c>
      <c r="AW283" s="13" t="s">
        <v>30</v>
      </c>
      <c r="AX283" s="13" t="s">
        <v>81</v>
      </c>
      <c r="AY283" s="163" t="s">
        <v>156</v>
      </c>
    </row>
    <row r="284" spans="1:65" s="2" customFormat="1" ht="24" customHeight="1">
      <c r="A284" s="29"/>
      <c r="B284" s="145"/>
      <c r="C284" s="146" t="s">
        <v>429</v>
      </c>
      <c r="D284" s="146" t="s">
        <v>158</v>
      </c>
      <c r="E284" s="147" t="s">
        <v>1248</v>
      </c>
      <c r="F284" s="148" t="s">
        <v>1249</v>
      </c>
      <c r="G284" s="149" t="s">
        <v>531</v>
      </c>
      <c r="H284" s="150">
        <v>1</v>
      </c>
      <c r="I284" s="151">
        <v>253.09</v>
      </c>
      <c r="J284" s="151">
        <f>ROUND(I284*H284,2)</f>
        <v>253.09</v>
      </c>
      <c r="K284" s="148" t="s">
        <v>162</v>
      </c>
      <c r="L284" s="30"/>
      <c r="M284" s="152" t="s">
        <v>1</v>
      </c>
      <c r="N284" s="153" t="s">
        <v>39</v>
      </c>
      <c r="O284" s="154">
        <v>0.83</v>
      </c>
      <c r="P284" s="154">
        <f>O284*H284</f>
        <v>0.83</v>
      </c>
      <c r="Q284" s="154">
        <v>1.0000000000000001E-5</v>
      </c>
      <c r="R284" s="154">
        <f>Q284*H284</f>
        <v>1.0000000000000001E-5</v>
      </c>
      <c r="S284" s="154">
        <v>0</v>
      </c>
      <c r="T284" s="155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163</v>
      </c>
      <c r="AT284" s="156" t="s">
        <v>158</v>
      </c>
      <c r="AU284" s="156" t="s">
        <v>83</v>
      </c>
      <c r="AY284" s="17" t="s">
        <v>156</v>
      </c>
      <c r="BE284" s="157">
        <f>IF(N284="základní",J284,0)</f>
        <v>253.09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81</v>
      </c>
      <c r="BK284" s="157">
        <f>ROUND(I284*H284,2)</f>
        <v>253.09</v>
      </c>
      <c r="BL284" s="17" t="s">
        <v>163</v>
      </c>
      <c r="BM284" s="156" t="s">
        <v>1250</v>
      </c>
    </row>
    <row r="285" spans="1:65" s="2" customFormat="1" ht="28.8">
      <c r="A285" s="29"/>
      <c r="B285" s="30"/>
      <c r="C285" s="29"/>
      <c r="D285" s="158" t="s">
        <v>165</v>
      </c>
      <c r="E285" s="29"/>
      <c r="F285" s="159" t="s">
        <v>1251</v>
      </c>
      <c r="G285" s="29"/>
      <c r="H285" s="29"/>
      <c r="I285" s="29"/>
      <c r="J285" s="29"/>
      <c r="K285" s="29"/>
      <c r="L285" s="30"/>
      <c r="M285" s="160"/>
      <c r="N285" s="161"/>
      <c r="O285" s="55"/>
      <c r="P285" s="55"/>
      <c r="Q285" s="55"/>
      <c r="R285" s="55"/>
      <c r="S285" s="55"/>
      <c r="T285" s="5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T285" s="17" t="s">
        <v>165</v>
      </c>
      <c r="AU285" s="17" t="s">
        <v>83</v>
      </c>
    </row>
    <row r="286" spans="1:65" s="13" customFormat="1">
      <c r="B286" s="162"/>
      <c r="D286" s="158" t="s">
        <v>167</v>
      </c>
      <c r="E286" s="163" t="s">
        <v>1</v>
      </c>
      <c r="F286" s="164" t="s">
        <v>81</v>
      </c>
      <c r="H286" s="165">
        <v>1</v>
      </c>
      <c r="L286" s="162"/>
      <c r="M286" s="166"/>
      <c r="N286" s="167"/>
      <c r="O286" s="167"/>
      <c r="P286" s="167"/>
      <c r="Q286" s="167"/>
      <c r="R286" s="167"/>
      <c r="S286" s="167"/>
      <c r="T286" s="168"/>
      <c r="AT286" s="163" t="s">
        <v>167</v>
      </c>
      <c r="AU286" s="163" t="s">
        <v>83</v>
      </c>
      <c r="AV286" s="13" t="s">
        <v>83</v>
      </c>
      <c r="AW286" s="13" t="s">
        <v>30</v>
      </c>
      <c r="AX286" s="13" t="s">
        <v>81</v>
      </c>
      <c r="AY286" s="163" t="s">
        <v>156</v>
      </c>
    </row>
    <row r="287" spans="1:65" s="2" customFormat="1" ht="16.5" customHeight="1">
      <c r="A287" s="29"/>
      <c r="B287" s="145"/>
      <c r="C287" s="176" t="s">
        <v>435</v>
      </c>
      <c r="D287" s="176" t="s">
        <v>254</v>
      </c>
      <c r="E287" s="177" t="s">
        <v>1252</v>
      </c>
      <c r="F287" s="178" t="s">
        <v>1253</v>
      </c>
      <c r="G287" s="179" t="s">
        <v>531</v>
      </c>
      <c r="H287" s="180">
        <v>1</v>
      </c>
      <c r="I287" s="181">
        <v>559.51</v>
      </c>
      <c r="J287" s="181">
        <f>ROUND(I287*H287,2)</f>
        <v>559.51</v>
      </c>
      <c r="K287" s="178" t="s">
        <v>162</v>
      </c>
      <c r="L287" s="182"/>
      <c r="M287" s="183" t="s">
        <v>1</v>
      </c>
      <c r="N287" s="184" t="s">
        <v>39</v>
      </c>
      <c r="O287" s="154">
        <v>0</v>
      </c>
      <c r="P287" s="154">
        <f>O287*H287</f>
        <v>0</v>
      </c>
      <c r="Q287" s="154">
        <v>2.5999999999999999E-3</v>
      </c>
      <c r="R287" s="154">
        <f>Q287*H287</f>
        <v>2.5999999999999999E-3</v>
      </c>
      <c r="S287" s="154">
        <v>0</v>
      </c>
      <c r="T287" s="155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208</v>
      </c>
      <c r="AT287" s="156" t="s">
        <v>254</v>
      </c>
      <c r="AU287" s="156" t="s">
        <v>83</v>
      </c>
      <c r="AY287" s="17" t="s">
        <v>156</v>
      </c>
      <c r="BE287" s="157">
        <f>IF(N287="základní",J287,0)</f>
        <v>559.51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81</v>
      </c>
      <c r="BK287" s="157">
        <f>ROUND(I287*H287,2)</f>
        <v>559.51</v>
      </c>
      <c r="BL287" s="17" t="s">
        <v>163</v>
      </c>
      <c r="BM287" s="156" t="s">
        <v>1254</v>
      </c>
    </row>
    <row r="288" spans="1:65" s="2" customFormat="1">
      <c r="A288" s="29"/>
      <c r="B288" s="30"/>
      <c r="C288" s="29"/>
      <c r="D288" s="158" t="s">
        <v>165</v>
      </c>
      <c r="E288" s="29"/>
      <c r="F288" s="159" t="s">
        <v>1253</v>
      </c>
      <c r="G288" s="29"/>
      <c r="H288" s="29"/>
      <c r="I288" s="29"/>
      <c r="J288" s="29"/>
      <c r="K288" s="29"/>
      <c r="L288" s="30"/>
      <c r="M288" s="160"/>
      <c r="N288" s="161"/>
      <c r="O288" s="55"/>
      <c r="P288" s="55"/>
      <c r="Q288" s="55"/>
      <c r="R288" s="55"/>
      <c r="S288" s="55"/>
      <c r="T288" s="56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T288" s="17" t="s">
        <v>165</v>
      </c>
      <c r="AU288" s="17" t="s">
        <v>83</v>
      </c>
    </row>
    <row r="289" spans="1:65" s="13" customFormat="1">
      <c r="B289" s="162"/>
      <c r="D289" s="158" t="s">
        <v>167</v>
      </c>
      <c r="E289" s="163" t="s">
        <v>1</v>
      </c>
      <c r="F289" s="164" t="s">
        <v>81</v>
      </c>
      <c r="H289" s="165">
        <v>1</v>
      </c>
      <c r="L289" s="162"/>
      <c r="M289" s="166"/>
      <c r="N289" s="167"/>
      <c r="O289" s="167"/>
      <c r="P289" s="167"/>
      <c r="Q289" s="167"/>
      <c r="R289" s="167"/>
      <c r="S289" s="167"/>
      <c r="T289" s="168"/>
      <c r="AT289" s="163" t="s">
        <v>167</v>
      </c>
      <c r="AU289" s="163" t="s">
        <v>83</v>
      </c>
      <c r="AV289" s="13" t="s">
        <v>83</v>
      </c>
      <c r="AW289" s="13" t="s">
        <v>30</v>
      </c>
      <c r="AX289" s="13" t="s">
        <v>81</v>
      </c>
      <c r="AY289" s="163" t="s">
        <v>156</v>
      </c>
    </row>
    <row r="290" spans="1:65" s="2" customFormat="1" ht="24" customHeight="1">
      <c r="A290" s="29"/>
      <c r="B290" s="145"/>
      <c r="C290" s="146" t="s">
        <v>712</v>
      </c>
      <c r="D290" s="146" t="s">
        <v>158</v>
      </c>
      <c r="E290" s="147" t="s">
        <v>1255</v>
      </c>
      <c r="F290" s="148" t="s">
        <v>1256</v>
      </c>
      <c r="G290" s="149" t="s">
        <v>531</v>
      </c>
      <c r="H290" s="150">
        <v>1</v>
      </c>
      <c r="I290" s="151">
        <v>3740.17</v>
      </c>
      <c r="J290" s="151">
        <f>ROUND(I290*H290,2)</f>
        <v>3740.17</v>
      </c>
      <c r="K290" s="148" t="s">
        <v>162</v>
      </c>
      <c r="L290" s="30"/>
      <c r="M290" s="152" t="s">
        <v>1</v>
      </c>
      <c r="N290" s="153" t="s">
        <v>39</v>
      </c>
      <c r="O290" s="154">
        <v>1.867</v>
      </c>
      <c r="P290" s="154">
        <f>O290*H290</f>
        <v>1.867</v>
      </c>
      <c r="Q290" s="154">
        <v>0.21734000000000001</v>
      </c>
      <c r="R290" s="154">
        <f>Q290*H290</f>
        <v>0.21734000000000001</v>
      </c>
      <c r="S290" s="154">
        <v>0</v>
      </c>
      <c r="T290" s="155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6" t="s">
        <v>163</v>
      </c>
      <c r="AT290" s="156" t="s">
        <v>158</v>
      </c>
      <c r="AU290" s="156" t="s">
        <v>83</v>
      </c>
      <c r="AY290" s="17" t="s">
        <v>156</v>
      </c>
      <c r="BE290" s="157">
        <f>IF(N290="základní",J290,0)</f>
        <v>3740.17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7" t="s">
        <v>81</v>
      </c>
      <c r="BK290" s="157">
        <f>ROUND(I290*H290,2)</f>
        <v>3740.17</v>
      </c>
      <c r="BL290" s="17" t="s">
        <v>163</v>
      </c>
      <c r="BM290" s="156" t="s">
        <v>1257</v>
      </c>
    </row>
    <row r="291" spans="1:65" s="2" customFormat="1" ht="19.2">
      <c r="A291" s="29"/>
      <c r="B291" s="30"/>
      <c r="C291" s="29"/>
      <c r="D291" s="158" t="s">
        <v>165</v>
      </c>
      <c r="E291" s="29"/>
      <c r="F291" s="159" t="s">
        <v>1258</v>
      </c>
      <c r="G291" s="29"/>
      <c r="H291" s="29"/>
      <c r="I291" s="29"/>
      <c r="J291" s="29"/>
      <c r="K291" s="29"/>
      <c r="L291" s="30"/>
      <c r="M291" s="160"/>
      <c r="N291" s="161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165</v>
      </c>
      <c r="AU291" s="17" t="s">
        <v>83</v>
      </c>
    </row>
    <row r="292" spans="1:65" s="13" customFormat="1">
      <c r="B292" s="162"/>
      <c r="D292" s="158" t="s">
        <v>167</v>
      </c>
      <c r="E292" s="163" t="s">
        <v>1</v>
      </c>
      <c r="F292" s="164" t="s">
        <v>81</v>
      </c>
      <c r="H292" s="165">
        <v>1</v>
      </c>
      <c r="L292" s="162"/>
      <c r="M292" s="166"/>
      <c r="N292" s="167"/>
      <c r="O292" s="167"/>
      <c r="P292" s="167"/>
      <c r="Q292" s="167"/>
      <c r="R292" s="167"/>
      <c r="S292" s="167"/>
      <c r="T292" s="168"/>
      <c r="AT292" s="163" t="s">
        <v>167</v>
      </c>
      <c r="AU292" s="163" t="s">
        <v>83</v>
      </c>
      <c r="AV292" s="13" t="s">
        <v>83</v>
      </c>
      <c r="AW292" s="13" t="s">
        <v>30</v>
      </c>
      <c r="AX292" s="13" t="s">
        <v>81</v>
      </c>
      <c r="AY292" s="163" t="s">
        <v>156</v>
      </c>
    </row>
    <row r="293" spans="1:65" s="2" customFormat="1" ht="24" customHeight="1">
      <c r="A293" s="29"/>
      <c r="B293" s="145"/>
      <c r="C293" s="176" t="s">
        <v>715</v>
      </c>
      <c r="D293" s="176" t="s">
        <v>254</v>
      </c>
      <c r="E293" s="177" t="s">
        <v>1259</v>
      </c>
      <c r="F293" s="178" t="s">
        <v>1260</v>
      </c>
      <c r="G293" s="179" t="s">
        <v>531</v>
      </c>
      <c r="H293" s="180">
        <v>1</v>
      </c>
      <c r="I293" s="181">
        <v>31042.95</v>
      </c>
      <c r="J293" s="181">
        <f>ROUND(I293*H293,2)</f>
        <v>31042.95</v>
      </c>
      <c r="K293" s="178" t="s">
        <v>1</v>
      </c>
      <c r="L293" s="182"/>
      <c r="M293" s="183" t="s">
        <v>1</v>
      </c>
      <c r="N293" s="184" t="s">
        <v>39</v>
      </c>
      <c r="O293" s="154">
        <v>0</v>
      </c>
      <c r="P293" s="154">
        <f>O293*H293</f>
        <v>0</v>
      </c>
      <c r="Q293" s="154">
        <v>0.245</v>
      </c>
      <c r="R293" s="154">
        <f>Q293*H293</f>
        <v>0.245</v>
      </c>
      <c r="S293" s="154">
        <v>0</v>
      </c>
      <c r="T293" s="155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208</v>
      </c>
      <c r="AT293" s="156" t="s">
        <v>254</v>
      </c>
      <c r="AU293" s="156" t="s">
        <v>83</v>
      </c>
      <c r="AY293" s="17" t="s">
        <v>156</v>
      </c>
      <c r="BE293" s="157">
        <f>IF(N293="základní",J293,0)</f>
        <v>31042.95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81</v>
      </c>
      <c r="BK293" s="157">
        <f>ROUND(I293*H293,2)</f>
        <v>31042.95</v>
      </c>
      <c r="BL293" s="17" t="s">
        <v>163</v>
      </c>
      <c r="BM293" s="156" t="s">
        <v>1261</v>
      </c>
    </row>
    <row r="294" spans="1:65" s="2" customFormat="1" ht="19.2">
      <c r="A294" s="29"/>
      <c r="B294" s="30"/>
      <c r="C294" s="29"/>
      <c r="D294" s="158" t="s">
        <v>165</v>
      </c>
      <c r="E294" s="29"/>
      <c r="F294" s="159" t="s">
        <v>1260</v>
      </c>
      <c r="G294" s="29"/>
      <c r="H294" s="29"/>
      <c r="I294" s="29"/>
      <c r="J294" s="29"/>
      <c r="K294" s="29"/>
      <c r="L294" s="30"/>
      <c r="M294" s="160"/>
      <c r="N294" s="161"/>
      <c r="O294" s="55"/>
      <c r="P294" s="55"/>
      <c r="Q294" s="55"/>
      <c r="R294" s="55"/>
      <c r="S294" s="55"/>
      <c r="T294" s="56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T294" s="17" t="s">
        <v>165</v>
      </c>
      <c r="AU294" s="17" t="s">
        <v>83</v>
      </c>
    </row>
    <row r="295" spans="1:65" s="13" customFormat="1">
      <c r="B295" s="162"/>
      <c r="D295" s="158" t="s">
        <v>167</v>
      </c>
      <c r="E295" s="163" t="s">
        <v>1</v>
      </c>
      <c r="F295" s="164" t="s">
        <v>81</v>
      </c>
      <c r="H295" s="165">
        <v>1</v>
      </c>
      <c r="L295" s="162"/>
      <c r="M295" s="166"/>
      <c r="N295" s="167"/>
      <c r="O295" s="167"/>
      <c r="P295" s="167"/>
      <c r="Q295" s="167"/>
      <c r="R295" s="167"/>
      <c r="S295" s="167"/>
      <c r="T295" s="168"/>
      <c r="AT295" s="163" t="s">
        <v>167</v>
      </c>
      <c r="AU295" s="163" t="s">
        <v>83</v>
      </c>
      <c r="AV295" s="13" t="s">
        <v>83</v>
      </c>
      <c r="AW295" s="13" t="s">
        <v>30</v>
      </c>
      <c r="AX295" s="13" t="s">
        <v>81</v>
      </c>
      <c r="AY295" s="163" t="s">
        <v>156</v>
      </c>
    </row>
    <row r="296" spans="1:65" s="2" customFormat="1" ht="24" customHeight="1">
      <c r="A296" s="29"/>
      <c r="B296" s="145"/>
      <c r="C296" s="146" t="s">
        <v>717</v>
      </c>
      <c r="D296" s="146" t="s">
        <v>158</v>
      </c>
      <c r="E296" s="147" t="s">
        <v>1262</v>
      </c>
      <c r="F296" s="148" t="s">
        <v>1263</v>
      </c>
      <c r="G296" s="149" t="s">
        <v>531</v>
      </c>
      <c r="H296" s="150">
        <v>1</v>
      </c>
      <c r="I296" s="151">
        <v>430.58</v>
      </c>
      <c r="J296" s="151">
        <f>ROUND(I296*H296,2)</f>
        <v>430.58</v>
      </c>
      <c r="K296" s="148" t="s">
        <v>162</v>
      </c>
      <c r="L296" s="30"/>
      <c r="M296" s="152" t="s">
        <v>1</v>
      </c>
      <c r="N296" s="153" t="s">
        <v>39</v>
      </c>
      <c r="O296" s="154">
        <v>0.92500000000000004</v>
      </c>
      <c r="P296" s="154">
        <f>O296*H296</f>
        <v>0.92500000000000004</v>
      </c>
      <c r="Q296" s="154">
        <v>0</v>
      </c>
      <c r="R296" s="154">
        <f>Q296*H296</f>
        <v>0</v>
      </c>
      <c r="S296" s="154">
        <v>0.15</v>
      </c>
      <c r="T296" s="155">
        <f>S296*H296</f>
        <v>0.15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163</v>
      </c>
      <c r="AT296" s="156" t="s">
        <v>158</v>
      </c>
      <c r="AU296" s="156" t="s">
        <v>83</v>
      </c>
      <c r="AY296" s="17" t="s">
        <v>156</v>
      </c>
      <c r="BE296" s="157">
        <f>IF(N296="základní",J296,0)</f>
        <v>430.58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81</v>
      </c>
      <c r="BK296" s="157">
        <f>ROUND(I296*H296,2)</f>
        <v>430.58</v>
      </c>
      <c r="BL296" s="17" t="s">
        <v>163</v>
      </c>
      <c r="BM296" s="156" t="s">
        <v>1264</v>
      </c>
    </row>
    <row r="297" spans="1:65" s="2" customFormat="1" ht="19.2">
      <c r="A297" s="29"/>
      <c r="B297" s="30"/>
      <c r="C297" s="29"/>
      <c r="D297" s="158" t="s">
        <v>165</v>
      </c>
      <c r="E297" s="29"/>
      <c r="F297" s="159" t="s">
        <v>1265</v>
      </c>
      <c r="G297" s="29"/>
      <c r="H297" s="29"/>
      <c r="I297" s="29"/>
      <c r="J297" s="29"/>
      <c r="K297" s="29"/>
      <c r="L297" s="30"/>
      <c r="M297" s="160"/>
      <c r="N297" s="161"/>
      <c r="O297" s="55"/>
      <c r="P297" s="55"/>
      <c r="Q297" s="55"/>
      <c r="R297" s="55"/>
      <c r="S297" s="55"/>
      <c r="T297" s="5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165</v>
      </c>
      <c r="AU297" s="17" t="s">
        <v>83</v>
      </c>
    </row>
    <row r="298" spans="1:65" s="13" customFormat="1">
      <c r="B298" s="162"/>
      <c r="D298" s="158" t="s">
        <v>167</v>
      </c>
      <c r="E298" s="163" t="s">
        <v>1</v>
      </c>
      <c r="F298" s="164" t="s">
        <v>81</v>
      </c>
      <c r="H298" s="165">
        <v>1</v>
      </c>
      <c r="L298" s="162"/>
      <c r="M298" s="166"/>
      <c r="N298" s="167"/>
      <c r="O298" s="167"/>
      <c r="P298" s="167"/>
      <c r="Q298" s="167"/>
      <c r="R298" s="167"/>
      <c r="S298" s="167"/>
      <c r="T298" s="168"/>
      <c r="AT298" s="163" t="s">
        <v>167</v>
      </c>
      <c r="AU298" s="163" t="s">
        <v>83</v>
      </c>
      <c r="AV298" s="13" t="s">
        <v>83</v>
      </c>
      <c r="AW298" s="13" t="s">
        <v>30</v>
      </c>
      <c r="AX298" s="13" t="s">
        <v>81</v>
      </c>
      <c r="AY298" s="163" t="s">
        <v>156</v>
      </c>
    </row>
    <row r="299" spans="1:65" s="12" customFormat="1" ht="22.95" customHeight="1">
      <c r="B299" s="133"/>
      <c r="D299" s="134" t="s">
        <v>73</v>
      </c>
      <c r="E299" s="143" t="s">
        <v>214</v>
      </c>
      <c r="F299" s="143" t="s">
        <v>288</v>
      </c>
      <c r="J299" s="144">
        <f>BK299</f>
        <v>137438.24</v>
      </c>
      <c r="L299" s="133"/>
      <c r="M299" s="137"/>
      <c r="N299" s="138"/>
      <c r="O299" s="138"/>
      <c r="P299" s="139">
        <f>P300+SUM(P301:P339)</f>
        <v>141.14125999999999</v>
      </c>
      <c r="Q299" s="138"/>
      <c r="R299" s="139">
        <f>R300+SUM(R301:R339)</f>
        <v>19.036420300000003</v>
      </c>
      <c r="S299" s="138"/>
      <c r="T299" s="140">
        <f>T300+SUM(T301:T339)</f>
        <v>55.704699999999995</v>
      </c>
      <c r="AR299" s="134" t="s">
        <v>81</v>
      </c>
      <c r="AT299" s="141" t="s">
        <v>73</v>
      </c>
      <c r="AU299" s="141" t="s">
        <v>81</v>
      </c>
      <c r="AY299" s="134" t="s">
        <v>156</v>
      </c>
      <c r="BK299" s="142">
        <f>BK300+SUM(BK301:BK339)</f>
        <v>137438.24</v>
      </c>
    </row>
    <row r="300" spans="1:65" s="2" customFormat="1" ht="24" customHeight="1">
      <c r="A300" s="29"/>
      <c r="B300" s="145"/>
      <c r="C300" s="146" t="s">
        <v>719</v>
      </c>
      <c r="D300" s="146" t="s">
        <v>158</v>
      </c>
      <c r="E300" s="147" t="s">
        <v>318</v>
      </c>
      <c r="F300" s="148" t="s">
        <v>319</v>
      </c>
      <c r="G300" s="149" t="s">
        <v>291</v>
      </c>
      <c r="H300" s="150">
        <v>5.5</v>
      </c>
      <c r="I300" s="151">
        <v>397.33</v>
      </c>
      <c r="J300" s="151">
        <f>ROUND(I300*H300,2)</f>
        <v>2185.3200000000002</v>
      </c>
      <c r="K300" s="148" t="s">
        <v>162</v>
      </c>
      <c r="L300" s="30"/>
      <c r="M300" s="152" t="s">
        <v>1</v>
      </c>
      <c r="N300" s="153" t="s">
        <v>39</v>
      </c>
      <c r="O300" s="154">
        <v>0.26800000000000002</v>
      </c>
      <c r="P300" s="154">
        <f>O300*H300</f>
        <v>1.4740000000000002</v>
      </c>
      <c r="Q300" s="154">
        <v>0.15540000000000001</v>
      </c>
      <c r="R300" s="154">
        <f>Q300*H300</f>
        <v>0.85470000000000002</v>
      </c>
      <c r="S300" s="154">
        <v>0</v>
      </c>
      <c r="T300" s="155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163</v>
      </c>
      <c r="AT300" s="156" t="s">
        <v>158</v>
      </c>
      <c r="AU300" s="156" t="s">
        <v>83</v>
      </c>
      <c r="AY300" s="17" t="s">
        <v>156</v>
      </c>
      <c r="BE300" s="157">
        <f>IF(N300="základní",J300,0)</f>
        <v>2185.3200000000002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81</v>
      </c>
      <c r="BK300" s="157">
        <f>ROUND(I300*H300,2)</f>
        <v>2185.3200000000002</v>
      </c>
      <c r="BL300" s="17" t="s">
        <v>163</v>
      </c>
      <c r="BM300" s="156" t="s">
        <v>1266</v>
      </c>
    </row>
    <row r="301" spans="1:65" s="2" customFormat="1" ht="28.8">
      <c r="A301" s="29"/>
      <c r="B301" s="30"/>
      <c r="C301" s="29"/>
      <c r="D301" s="158" t="s">
        <v>165</v>
      </c>
      <c r="E301" s="29"/>
      <c r="F301" s="159" t="s">
        <v>321</v>
      </c>
      <c r="G301" s="29"/>
      <c r="H301" s="29"/>
      <c r="I301" s="29"/>
      <c r="J301" s="29"/>
      <c r="K301" s="29"/>
      <c r="L301" s="30"/>
      <c r="M301" s="160"/>
      <c r="N301" s="161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7" t="s">
        <v>165</v>
      </c>
      <c r="AU301" s="17" t="s">
        <v>83</v>
      </c>
    </row>
    <row r="302" spans="1:65" s="13" customFormat="1">
      <c r="B302" s="162"/>
      <c r="D302" s="158" t="s">
        <v>167</v>
      </c>
      <c r="E302" s="163" t="s">
        <v>1</v>
      </c>
      <c r="F302" s="164" t="s">
        <v>1267</v>
      </c>
      <c r="H302" s="165">
        <v>5.5</v>
      </c>
      <c r="L302" s="162"/>
      <c r="M302" s="166"/>
      <c r="N302" s="167"/>
      <c r="O302" s="167"/>
      <c r="P302" s="167"/>
      <c r="Q302" s="167"/>
      <c r="R302" s="167"/>
      <c r="S302" s="167"/>
      <c r="T302" s="168"/>
      <c r="AT302" s="163" t="s">
        <v>167</v>
      </c>
      <c r="AU302" s="163" t="s">
        <v>83</v>
      </c>
      <c r="AV302" s="13" t="s">
        <v>83</v>
      </c>
      <c r="AW302" s="13" t="s">
        <v>30</v>
      </c>
      <c r="AX302" s="13" t="s">
        <v>81</v>
      </c>
      <c r="AY302" s="163" t="s">
        <v>156</v>
      </c>
    </row>
    <row r="303" spans="1:65" s="2" customFormat="1" ht="24" customHeight="1">
      <c r="A303" s="29"/>
      <c r="B303" s="145"/>
      <c r="C303" s="176" t="s">
        <v>721</v>
      </c>
      <c r="D303" s="176" t="s">
        <v>254</v>
      </c>
      <c r="E303" s="177" t="s">
        <v>323</v>
      </c>
      <c r="F303" s="178" t="s">
        <v>324</v>
      </c>
      <c r="G303" s="179" t="s">
        <v>291</v>
      </c>
      <c r="H303" s="180">
        <v>5.5549999999999997</v>
      </c>
      <c r="I303" s="181">
        <v>139.63</v>
      </c>
      <c r="J303" s="181">
        <f>ROUND(I303*H303,2)</f>
        <v>775.64</v>
      </c>
      <c r="K303" s="178" t="s">
        <v>162</v>
      </c>
      <c r="L303" s="182"/>
      <c r="M303" s="183" t="s">
        <v>1</v>
      </c>
      <c r="N303" s="184" t="s">
        <v>39</v>
      </c>
      <c r="O303" s="154">
        <v>0</v>
      </c>
      <c r="P303" s="154">
        <f>O303*H303</f>
        <v>0</v>
      </c>
      <c r="Q303" s="154">
        <v>4.8300000000000003E-2</v>
      </c>
      <c r="R303" s="154">
        <f>Q303*H303</f>
        <v>0.2683065</v>
      </c>
      <c r="S303" s="154">
        <v>0</v>
      </c>
      <c r="T303" s="155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208</v>
      </c>
      <c r="AT303" s="156" t="s">
        <v>254</v>
      </c>
      <c r="AU303" s="156" t="s">
        <v>83</v>
      </c>
      <c r="AY303" s="17" t="s">
        <v>156</v>
      </c>
      <c r="BE303" s="157">
        <f>IF(N303="základní",J303,0)</f>
        <v>775.64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7" t="s">
        <v>81</v>
      </c>
      <c r="BK303" s="157">
        <f>ROUND(I303*H303,2)</f>
        <v>775.64</v>
      </c>
      <c r="BL303" s="17" t="s">
        <v>163</v>
      </c>
      <c r="BM303" s="156" t="s">
        <v>1268</v>
      </c>
    </row>
    <row r="304" spans="1:65" s="2" customFormat="1">
      <c r="A304" s="29"/>
      <c r="B304" s="30"/>
      <c r="C304" s="29"/>
      <c r="D304" s="158" t="s">
        <v>165</v>
      </c>
      <c r="E304" s="29"/>
      <c r="F304" s="159" t="s">
        <v>324</v>
      </c>
      <c r="G304" s="29"/>
      <c r="H304" s="29"/>
      <c r="I304" s="29"/>
      <c r="J304" s="29"/>
      <c r="K304" s="29"/>
      <c r="L304" s="30"/>
      <c r="M304" s="160"/>
      <c r="N304" s="161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165</v>
      </c>
      <c r="AU304" s="17" t="s">
        <v>83</v>
      </c>
    </row>
    <row r="305" spans="1:65" s="13" customFormat="1">
      <c r="B305" s="162"/>
      <c r="D305" s="158" t="s">
        <v>167</v>
      </c>
      <c r="E305" s="163" t="s">
        <v>1</v>
      </c>
      <c r="F305" s="164" t="s">
        <v>1267</v>
      </c>
      <c r="H305" s="165">
        <v>5.5</v>
      </c>
      <c r="L305" s="162"/>
      <c r="M305" s="166"/>
      <c r="N305" s="167"/>
      <c r="O305" s="167"/>
      <c r="P305" s="167"/>
      <c r="Q305" s="167"/>
      <c r="R305" s="167"/>
      <c r="S305" s="167"/>
      <c r="T305" s="168"/>
      <c r="AT305" s="163" t="s">
        <v>167</v>
      </c>
      <c r="AU305" s="163" t="s">
        <v>83</v>
      </c>
      <c r="AV305" s="13" t="s">
        <v>83</v>
      </c>
      <c r="AW305" s="13" t="s">
        <v>30</v>
      </c>
      <c r="AX305" s="13" t="s">
        <v>81</v>
      </c>
      <c r="AY305" s="163" t="s">
        <v>156</v>
      </c>
    </row>
    <row r="306" spans="1:65" s="13" customFormat="1">
      <c r="B306" s="162"/>
      <c r="D306" s="158" t="s">
        <v>167</v>
      </c>
      <c r="F306" s="164" t="s">
        <v>941</v>
      </c>
      <c r="H306" s="165">
        <v>5.5549999999999997</v>
      </c>
      <c r="L306" s="162"/>
      <c r="M306" s="166"/>
      <c r="N306" s="167"/>
      <c r="O306" s="167"/>
      <c r="P306" s="167"/>
      <c r="Q306" s="167"/>
      <c r="R306" s="167"/>
      <c r="S306" s="167"/>
      <c r="T306" s="168"/>
      <c r="AT306" s="163" t="s">
        <v>167</v>
      </c>
      <c r="AU306" s="163" t="s">
        <v>83</v>
      </c>
      <c r="AV306" s="13" t="s">
        <v>83</v>
      </c>
      <c r="AW306" s="13" t="s">
        <v>3</v>
      </c>
      <c r="AX306" s="13" t="s">
        <v>81</v>
      </c>
      <c r="AY306" s="163" t="s">
        <v>156</v>
      </c>
    </row>
    <row r="307" spans="1:65" s="2" customFormat="1" ht="24" customHeight="1">
      <c r="A307" s="29"/>
      <c r="B307" s="145"/>
      <c r="C307" s="146" t="s">
        <v>969</v>
      </c>
      <c r="D307" s="146" t="s">
        <v>158</v>
      </c>
      <c r="E307" s="147" t="s">
        <v>327</v>
      </c>
      <c r="F307" s="148" t="s">
        <v>328</v>
      </c>
      <c r="G307" s="149" t="s">
        <v>291</v>
      </c>
      <c r="H307" s="150">
        <v>69</v>
      </c>
      <c r="I307" s="151">
        <v>388.09</v>
      </c>
      <c r="J307" s="151">
        <f>ROUND(I307*H307,2)</f>
        <v>26778.21</v>
      </c>
      <c r="K307" s="148" t="s">
        <v>162</v>
      </c>
      <c r="L307" s="30"/>
      <c r="M307" s="152" t="s">
        <v>1</v>
      </c>
      <c r="N307" s="153" t="s">
        <v>39</v>
      </c>
      <c r="O307" s="154">
        <v>0.216</v>
      </c>
      <c r="P307" s="154">
        <f>O307*H307</f>
        <v>14.904</v>
      </c>
      <c r="Q307" s="154">
        <v>0.1295</v>
      </c>
      <c r="R307" s="154">
        <f>Q307*H307</f>
        <v>8.9355000000000011</v>
      </c>
      <c r="S307" s="154">
        <v>0</v>
      </c>
      <c r="T307" s="155">
        <f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6" t="s">
        <v>163</v>
      </c>
      <c r="AT307" s="156" t="s">
        <v>158</v>
      </c>
      <c r="AU307" s="156" t="s">
        <v>83</v>
      </c>
      <c r="AY307" s="17" t="s">
        <v>156</v>
      </c>
      <c r="BE307" s="157">
        <f>IF(N307="základní",J307,0)</f>
        <v>26778.21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7" t="s">
        <v>81</v>
      </c>
      <c r="BK307" s="157">
        <f>ROUND(I307*H307,2)</f>
        <v>26778.21</v>
      </c>
      <c r="BL307" s="17" t="s">
        <v>163</v>
      </c>
      <c r="BM307" s="156" t="s">
        <v>1269</v>
      </c>
    </row>
    <row r="308" spans="1:65" s="2" customFormat="1" ht="38.4">
      <c r="A308" s="29"/>
      <c r="B308" s="30"/>
      <c r="C308" s="29"/>
      <c r="D308" s="158" t="s">
        <v>165</v>
      </c>
      <c r="E308" s="29"/>
      <c r="F308" s="159" t="s">
        <v>330</v>
      </c>
      <c r="G308" s="29"/>
      <c r="H308" s="29"/>
      <c r="I308" s="29"/>
      <c r="J308" s="29"/>
      <c r="K308" s="29"/>
      <c r="L308" s="30"/>
      <c r="M308" s="160"/>
      <c r="N308" s="161"/>
      <c r="O308" s="55"/>
      <c r="P308" s="55"/>
      <c r="Q308" s="55"/>
      <c r="R308" s="55"/>
      <c r="S308" s="55"/>
      <c r="T308" s="56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T308" s="17" t="s">
        <v>165</v>
      </c>
      <c r="AU308" s="17" t="s">
        <v>83</v>
      </c>
    </row>
    <row r="309" spans="1:65" s="13" customFormat="1">
      <c r="B309" s="162"/>
      <c r="D309" s="158" t="s">
        <v>167</v>
      </c>
      <c r="E309" s="163" t="s">
        <v>1</v>
      </c>
      <c r="F309" s="164" t="s">
        <v>1270</v>
      </c>
      <c r="H309" s="165">
        <v>69</v>
      </c>
      <c r="L309" s="162"/>
      <c r="M309" s="166"/>
      <c r="N309" s="167"/>
      <c r="O309" s="167"/>
      <c r="P309" s="167"/>
      <c r="Q309" s="167"/>
      <c r="R309" s="167"/>
      <c r="S309" s="167"/>
      <c r="T309" s="168"/>
      <c r="AT309" s="163" t="s">
        <v>167</v>
      </c>
      <c r="AU309" s="163" t="s">
        <v>83</v>
      </c>
      <c r="AV309" s="13" t="s">
        <v>83</v>
      </c>
      <c r="AW309" s="13" t="s">
        <v>30</v>
      </c>
      <c r="AX309" s="13" t="s">
        <v>81</v>
      </c>
      <c r="AY309" s="163" t="s">
        <v>156</v>
      </c>
    </row>
    <row r="310" spans="1:65" s="2" customFormat="1" ht="16.5" customHeight="1">
      <c r="A310" s="29"/>
      <c r="B310" s="145"/>
      <c r="C310" s="176" t="s">
        <v>975</v>
      </c>
      <c r="D310" s="176" t="s">
        <v>254</v>
      </c>
      <c r="E310" s="177" t="s">
        <v>333</v>
      </c>
      <c r="F310" s="178" t="s">
        <v>334</v>
      </c>
      <c r="G310" s="179" t="s">
        <v>291</v>
      </c>
      <c r="H310" s="180">
        <v>9.6959999999999997</v>
      </c>
      <c r="I310" s="181">
        <v>119.51</v>
      </c>
      <c r="J310" s="181">
        <f>ROUND(I310*H310,2)</f>
        <v>1158.77</v>
      </c>
      <c r="K310" s="178" t="s">
        <v>162</v>
      </c>
      <c r="L310" s="182"/>
      <c r="M310" s="183" t="s">
        <v>1</v>
      </c>
      <c r="N310" s="184" t="s">
        <v>39</v>
      </c>
      <c r="O310" s="154">
        <v>0</v>
      </c>
      <c r="P310" s="154">
        <f>O310*H310</f>
        <v>0</v>
      </c>
      <c r="Q310" s="154">
        <v>4.4999999999999998E-2</v>
      </c>
      <c r="R310" s="154">
        <f>Q310*H310</f>
        <v>0.43631999999999999</v>
      </c>
      <c r="S310" s="154">
        <v>0</v>
      </c>
      <c r="T310" s="155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6" t="s">
        <v>208</v>
      </c>
      <c r="AT310" s="156" t="s">
        <v>254</v>
      </c>
      <c r="AU310" s="156" t="s">
        <v>83</v>
      </c>
      <c r="AY310" s="17" t="s">
        <v>156</v>
      </c>
      <c r="BE310" s="157">
        <f>IF(N310="základní",J310,0)</f>
        <v>1158.77</v>
      </c>
      <c r="BF310" s="157">
        <f>IF(N310="snížená",J310,0)</f>
        <v>0</v>
      </c>
      <c r="BG310" s="157">
        <f>IF(N310="zákl. přenesená",J310,0)</f>
        <v>0</v>
      </c>
      <c r="BH310" s="157">
        <f>IF(N310="sníž. přenesená",J310,0)</f>
        <v>0</v>
      </c>
      <c r="BI310" s="157">
        <f>IF(N310="nulová",J310,0)</f>
        <v>0</v>
      </c>
      <c r="BJ310" s="17" t="s">
        <v>81</v>
      </c>
      <c r="BK310" s="157">
        <f>ROUND(I310*H310,2)</f>
        <v>1158.77</v>
      </c>
      <c r="BL310" s="17" t="s">
        <v>163</v>
      </c>
      <c r="BM310" s="156" t="s">
        <v>1271</v>
      </c>
    </row>
    <row r="311" spans="1:65" s="2" customFormat="1">
      <c r="A311" s="29"/>
      <c r="B311" s="30"/>
      <c r="C311" s="29"/>
      <c r="D311" s="158" t="s">
        <v>165</v>
      </c>
      <c r="E311" s="29"/>
      <c r="F311" s="159" t="s">
        <v>334</v>
      </c>
      <c r="G311" s="29"/>
      <c r="H311" s="29"/>
      <c r="I311" s="29"/>
      <c r="J311" s="29"/>
      <c r="K311" s="29"/>
      <c r="L311" s="30"/>
      <c r="M311" s="160"/>
      <c r="N311" s="161"/>
      <c r="O311" s="55"/>
      <c r="P311" s="55"/>
      <c r="Q311" s="55"/>
      <c r="R311" s="55"/>
      <c r="S311" s="55"/>
      <c r="T311" s="5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T311" s="17" t="s">
        <v>165</v>
      </c>
      <c r="AU311" s="17" t="s">
        <v>83</v>
      </c>
    </row>
    <row r="312" spans="1:65" s="13" customFormat="1">
      <c r="B312" s="162"/>
      <c r="D312" s="158" t="s">
        <v>167</v>
      </c>
      <c r="E312" s="163" t="s">
        <v>1</v>
      </c>
      <c r="F312" s="164" t="s">
        <v>1272</v>
      </c>
      <c r="H312" s="165">
        <v>9.6</v>
      </c>
      <c r="L312" s="162"/>
      <c r="M312" s="166"/>
      <c r="N312" s="167"/>
      <c r="O312" s="167"/>
      <c r="P312" s="167"/>
      <c r="Q312" s="167"/>
      <c r="R312" s="167"/>
      <c r="S312" s="167"/>
      <c r="T312" s="168"/>
      <c r="AT312" s="163" t="s">
        <v>167</v>
      </c>
      <c r="AU312" s="163" t="s">
        <v>83</v>
      </c>
      <c r="AV312" s="13" t="s">
        <v>83</v>
      </c>
      <c r="AW312" s="13" t="s">
        <v>30</v>
      </c>
      <c r="AX312" s="13" t="s">
        <v>81</v>
      </c>
      <c r="AY312" s="163" t="s">
        <v>156</v>
      </c>
    </row>
    <row r="313" spans="1:65" s="13" customFormat="1">
      <c r="B313" s="162"/>
      <c r="D313" s="158" t="s">
        <v>167</v>
      </c>
      <c r="F313" s="164" t="s">
        <v>1273</v>
      </c>
      <c r="H313" s="165">
        <v>9.6959999999999997</v>
      </c>
      <c r="L313" s="162"/>
      <c r="M313" s="166"/>
      <c r="N313" s="167"/>
      <c r="O313" s="167"/>
      <c r="P313" s="167"/>
      <c r="Q313" s="167"/>
      <c r="R313" s="167"/>
      <c r="S313" s="167"/>
      <c r="T313" s="168"/>
      <c r="AT313" s="163" t="s">
        <v>167</v>
      </c>
      <c r="AU313" s="163" t="s">
        <v>83</v>
      </c>
      <c r="AV313" s="13" t="s">
        <v>83</v>
      </c>
      <c r="AW313" s="13" t="s">
        <v>3</v>
      </c>
      <c r="AX313" s="13" t="s">
        <v>81</v>
      </c>
      <c r="AY313" s="163" t="s">
        <v>156</v>
      </c>
    </row>
    <row r="314" spans="1:65" s="2" customFormat="1" ht="16.5" customHeight="1">
      <c r="A314" s="29"/>
      <c r="B314" s="145"/>
      <c r="C314" s="176" t="s">
        <v>980</v>
      </c>
      <c r="D314" s="176" t="s">
        <v>254</v>
      </c>
      <c r="E314" s="177" t="s">
        <v>1274</v>
      </c>
      <c r="F314" s="178" t="s">
        <v>1275</v>
      </c>
      <c r="G314" s="179" t="s">
        <v>291</v>
      </c>
      <c r="H314" s="180">
        <v>59.994</v>
      </c>
      <c r="I314" s="181">
        <v>139.63</v>
      </c>
      <c r="J314" s="181">
        <f>ROUND(I314*H314,2)</f>
        <v>8376.9599999999991</v>
      </c>
      <c r="K314" s="178" t="s">
        <v>162</v>
      </c>
      <c r="L314" s="182"/>
      <c r="M314" s="183" t="s">
        <v>1</v>
      </c>
      <c r="N314" s="184" t="s">
        <v>39</v>
      </c>
      <c r="O314" s="154">
        <v>0</v>
      </c>
      <c r="P314" s="154">
        <f>O314*H314</f>
        <v>0</v>
      </c>
      <c r="Q314" s="154">
        <v>5.5E-2</v>
      </c>
      <c r="R314" s="154">
        <f>Q314*H314</f>
        <v>3.2996699999999999</v>
      </c>
      <c r="S314" s="154">
        <v>0</v>
      </c>
      <c r="T314" s="155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6" t="s">
        <v>208</v>
      </c>
      <c r="AT314" s="156" t="s">
        <v>254</v>
      </c>
      <c r="AU314" s="156" t="s">
        <v>83</v>
      </c>
      <c r="AY314" s="17" t="s">
        <v>156</v>
      </c>
      <c r="BE314" s="157">
        <f>IF(N314="základní",J314,0)</f>
        <v>8376.9599999999991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81</v>
      </c>
      <c r="BK314" s="157">
        <f>ROUND(I314*H314,2)</f>
        <v>8376.9599999999991</v>
      </c>
      <c r="BL314" s="17" t="s">
        <v>163</v>
      </c>
      <c r="BM314" s="156" t="s">
        <v>1276</v>
      </c>
    </row>
    <row r="315" spans="1:65" s="2" customFormat="1">
      <c r="A315" s="29"/>
      <c r="B315" s="30"/>
      <c r="C315" s="29"/>
      <c r="D315" s="158" t="s">
        <v>165</v>
      </c>
      <c r="E315" s="29"/>
      <c r="F315" s="159" t="s">
        <v>1275</v>
      </c>
      <c r="G315" s="29"/>
      <c r="H315" s="29"/>
      <c r="I315" s="29"/>
      <c r="J315" s="29"/>
      <c r="K315" s="29"/>
      <c r="L315" s="30"/>
      <c r="M315" s="160"/>
      <c r="N315" s="161"/>
      <c r="O315" s="55"/>
      <c r="P315" s="55"/>
      <c r="Q315" s="55"/>
      <c r="R315" s="55"/>
      <c r="S315" s="55"/>
      <c r="T315" s="56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T315" s="17" t="s">
        <v>165</v>
      </c>
      <c r="AU315" s="17" t="s">
        <v>83</v>
      </c>
    </row>
    <row r="316" spans="1:65" s="13" customFormat="1">
      <c r="B316" s="162"/>
      <c r="D316" s="158" t="s">
        <v>167</v>
      </c>
      <c r="E316" s="163" t="s">
        <v>1</v>
      </c>
      <c r="F316" s="164" t="s">
        <v>1277</v>
      </c>
      <c r="H316" s="165">
        <v>59.4</v>
      </c>
      <c r="L316" s="162"/>
      <c r="M316" s="166"/>
      <c r="N316" s="167"/>
      <c r="O316" s="167"/>
      <c r="P316" s="167"/>
      <c r="Q316" s="167"/>
      <c r="R316" s="167"/>
      <c r="S316" s="167"/>
      <c r="T316" s="168"/>
      <c r="AT316" s="163" t="s">
        <v>167</v>
      </c>
      <c r="AU316" s="163" t="s">
        <v>83</v>
      </c>
      <c r="AV316" s="13" t="s">
        <v>83</v>
      </c>
      <c r="AW316" s="13" t="s">
        <v>30</v>
      </c>
      <c r="AX316" s="13" t="s">
        <v>81</v>
      </c>
      <c r="AY316" s="163" t="s">
        <v>156</v>
      </c>
    </row>
    <row r="317" spans="1:65" s="13" customFormat="1">
      <c r="B317" s="162"/>
      <c r="D317" s="158" t="s">
        <v>167</v>
      </c>
      <c r="F317" s="164" t="s">
        <v>1278</v>
      </c>
      <c r="H317" s="165">
        <v>59.994</v>
      </c>
      <c r="L317" s="162"/>
      <c r="M317" s="166"/>
      <c r="N317" s="167"/>
      <c r="O317" s="167"/>
      <c r="P317" s="167"/>
      <c r="Q317" s="167"/>
      <c r="R317" s="167"/>
      <c r="S317" s="167"/>
      <c r="T317" s="168"/>
      <c r="AT317" s="163" t="s">
        <v>167</v>
      </c>
      <c r="AU317" s="163" t="s">
        <v>83</v>
      </c>
      <c r="AV317" s="13" t="s">
        <v>83</v>
      </c>
      <c r="AW317" s="13" t="s">
        <v>3</v>
      </c>
      <c r="AX317" s="13" t="s">
        <v>81</v>
      </c>
      <c r="AY317" s="163" t="s">
        <v>156</v>
      </c>
    </row>
    <row r="318" spans="1:65" s="2" customFormat="1" ht="24" customHeight="1">
      <c r="A318" s="29"/>
      <c r="B318" s="145"/>
      <c r="C318" s="146" t="s">
        <v>576</v>
      </c>
      <c r="D318" s="146" t="s">
        <v>158</v>
      </c>
      <c r="E318" s="147" t="s">
        <v>808</v>
      </c>
      <c r="F318" s="148" t="s">
        <v>809</v>
      </c>
      <c r="G318" s="149" t="s">
        <v>161</v>
      </c>
      <c r="H318" s="150">
        <v>2.04</v>
      </c>
      <c r="I318" s="151">
        <v>4390.16</v>
      </c>
      <c r="J318" s="151">
        <f>ROUND(I318*H318,2)</f>
        <v>8955.93</v>
      </c>
      <c r="K318" s="148" t="s">
        <v>162</v>
      </c>
      <c r="L318" s="30"/>
      <c r="M318" s="152" t="s">
        <v>1</v>
      </c>
      <c r="N318" s="153" t="s">
        <v>39</v>
      </c>
      <c r="O318" s="154">
        <v>3.6440000000000001</v>
      </c>
      <c r="P318" s="154">
        <f>O318*H318</f>
        <v>7.4337600000000004</v>
      </c>
      <c r="Q318" s="154">
        <v>2.2667199999999998</v>
      </c>
      <c r="R318" s="154">
        <f>Q318*H318</f>
        <v>4.6241088000000001</v>
      </c>
      <c r="S318" s="154">
        <v>0</v>
      </c>
      <c r="T318" s="155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163</v>
      </c>
      <c r="AT318" s="156" t="s">
        <v>158</v>
      </c>
      <c r="AU318" s="156" t="s">
        <v>83</v>
      </c>
      <c r="AY318" s="17" t="s">
        <v>156</v>
      </c>
      <c r="BE318" s="157">
        <f>IF(N318="základní",J318,0)</f>
        <v>8955.93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81</v>
      </c>
      <c r="BK318" s="157">
        <f>ROUND(I318*H318,2)</f>
        <v>8955.93</v>
      </c>
      <c r="BL318" s="17" t="s">
        <v>163</v>
      </c>
      <c r="BM318" s="156" t="s">
        <v>1279</v>
      </c>
    </row>
    <row r="319" spans="1:65" s="2" customFormat="1" ht="19.2">
      <c r="A319" s="29"/>
      <c r="B319" s="30"/>
      <c r="C319" s="29"/>
      <c r="D319" s="158" t="s">
        <v>165</v>
      </c>
      <c r="E319" s="29"/>
      <c r="F319" s="159" t="s">
        <v>811</v>
      </c>
      <c r="G319" s="29"/>
      <c r="H319" s="29"/>
      <c r="I319" s="29"/>
      <c r="J319" s="29"/>
      <c r="K319" s="29"/>
      <c r="L319" s="30"/>
      <c r="M319" s="160"/>
      <c r="N319" s="161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165</v>
      </c>
      <c r="AU319" s="17" t="s">
        <v>83</v>
      </c>
    </row>
    <row r="320" spans="1:65" s="13" customFormat="1">
      <c r="B320" s="162"/>
      <c r="D320" s="158" t="s">
        <v>167</v>
      </c>
      <c r="E320" s="163" t="s">
        <v>1</v>
      </c>
      <c r="F320" s="164" t="s">
        <v>1280</v>
      </c>
      <c r="H320" s="165">
        <v>2.04</v>
      </c>
      <c r="L320" s="162"/>
      <c r="M320" s="166"/>
      <c r="N320" s="167"/>
      <c r="O320" s="167"/>
      <c r="P320" s="167"/>
      <c r="Q320" s="167"/>
      <c r="R320" s="167"/>
      <c r="S320" s="167"/>
      <c r="T320" s="168"/>
      <c r="AT320" s="163" t="s">
        <v>167</v>
      </c>
      <c r="AU320" s="163" t="s">
        <v>83</v>
      </c>
      <c r="AV320" s="13" t="s">
        <v>83</v>
      </c>
      <c r="AW320" s="13" t="s">
        <v>30</v>
      </c>
      <c r="AX320" s="13" t="s">
        <v>81</v>
      </c>
      <c r="AY320" s="163" t="s">
        <v>156</v>
      </c>
    </row>
    <row r="321" spans="1:65" s="2" customFormat="1" ht="24" customHeight="1">
      <c r="A321" s="29"/>
      <c r="B321" s="145"/>
      <c r="C321" s="146" t="s">
        <v>589</v>
      </c>
      <c r="D321" s="146" t="s">
        <v>158</v>
      </c>
      <c r="E321" s="147" t="s">
        <v>813</v>
      </c>
      <c r="F321" s="148" t="s">
        <v>814</v>
      </c>
      <c r="G321" s="149" t="s">
        <v>291</v>
      </c>
      <c r="H321" s="150">
        <v>12</v>
      </c>
      <c r="I321" s="151">
        <v>238.66</v>
      </c>
      <c r="J321" s="151">
        <f>ROUND(I321*H321,2)</f>
        <v>2863.92</v>
      </c>
      <c r="K321" s="148" t="s">
        <v>162</v>
      </c>
      <c r="L321" s="30"/>
      <c r="M321" s="152" t="s">
        <v>1</v>
      </c>
      <c r="N321" s="153" t="s">
        <v>39</v>
      </c>
      <c r="O321" s="154">
        <v>0.19600000000000001</v>
      </c>
      <c r="P321" s="154">
        <f>O321*H321</f>
        <v>2.3520000000000003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6" t="s">
        <v>163</v>
      </c>
      <c r="AT321" s="156" t="s">
        <v>158</v>
      </c>
      <c r="AU321" s="156" t="s">
        <v>83</v>
      </c>
      <c r="AY321" s="17" t="s">
        <v>156</v>
      </c>
      <c r="BE321" s="157">
        <f>IF(N321="základní",J321,0)</f>
        <v>2863.92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7" t="s">
        <v>81</v>
      </c>
      <c r="BK321" s="157">
        <f>ROUND(I321*H321,2)</f>
        <v>2863.92</v>
      </c>
      <c r="BL321" s="17" t="s">
        <v>163</v>
      </c>
      <c r="BM321" s="156" t="s">
        <v>1281</v>
      </c>
    </row>
    <row r="322" spans="1:65" s="2" customFormat="1" ht="19.2">
      <c r="A322" s="29"/>
      <c r="B322" s="30"/>
      <c r="C322" s="29"/>
      <c r="D322" s="158" t="s">
        <v>165</v>
      </c>
      <c r="E322" s="29"/>
      <c r="F322" s="159" t="s">
        <v>816</v>
      </c>
      <c r="G322" s="29"/>
      <c r="H322" s="29"/>
      <c r="I322" s="29"/>
      <c r="J322" s="29"/>
      <c r="K322" s="29"/>
      <c r="L322" s="30"/>
      <c r="M322" s="160"/>
      <c r="N322" s="161"/>
      <c r="O322" s="55"/>
      <c r="P322" s="55"/>
      <c r="Q322" s="55"/>
      <c r="R322" s="55"/>
      <c r="S322" s="55"/>
      <c r="T322" s="56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T322" s="17" t="s">
        <v>165</v>
      </c>
      <c r="AU322" s="17" t="s">
        <v>83</v>
      </c>
    </row>
    <row r="323" spans="1:65" s="13" customFormat="1">
      <c r="B323" s="162"/>
      <c r="D323" s="158" t="s">
        <v>167</v>
      </c>
      <c r="E323" s="163" t="s">
        <v>1</v>
      </c>
      <c r="F323" s="164" t="s">
        <v>237</v>
      </c>
      <c r="H323" s="165">
        <v>12</v>
      </c>
      <c r="L323" s="162"/>
      <c r="M323" s="166"/>
      <c r="N323" s="167"/>
      <c r="O323" s="167"/>
      <c r="P323" s="167"/>
      <c r="Q323" s="167"/>
      <c r="R323" s="167"/>
      <c r="S323" s="167"/>
      <c r="T323" s="168"/>
      <c r="AT323" s="163" t="s">
        <v>167</v>
      </c>
      <c r="AU323" s="163" t="s">
        <v>83</v>
      </c>
      <c r="AV323" s="13" t="s">
        <v>83</v>
      </c>
      <c r="AW323" s="13" t="s">
        <v>30</v>
      </c>
      <c r="AX323" s="13" t="s">
        <v>81</v>
      </c>
      <c r="AY323" s="163" t="s">
        <v>156</v>
      </c>
    </row>
    <row r="324" spans="1:65" s="2" customFormat="1" ht="24" customHeight="1">
      <c r="A324" s="29"/>
      <c r="B324" s="145"/>
      <c r="C324" s="176" t="s">
        <v>990</v>
      </c>
      <c r="D324" s="176" t="s">
        <v>254</v>
      </c>
      <c r="E324" s="177" t="s">
        <v>818</v>
      </c>
      <c r="F324" s="178" t="s">
        <v>819</v>
      </c>
      <c r="G324" s="179" t="s">
        <v>291</v>
      </c>
      <c r="H324" s="180">
        <v>12</v>
      </c>
      <c r="I324" s="181">
        <v>2890.49</v>
      </c>
      <c r="J324" s="181">
        <f>ROUND(I324*H324,2)</f>
        <v>34685.879999999997</v>
      </c>
      <c r="K324" s="178" t="s">
        <v>162</v>
      </c>
      <c r="L324" s="182"/>
      <c r="M324" s="183" t="s">
        <v>1</v>
      </c>
      <c r="N324" s="184" t="s">
        <v>39</v>
      </c>
      <c r="O324" s="154">
        <v>0</v>
      </c>
      <c r="P324" s="154">
        <f>O324*H324</f>
        <v>0</v>
      </c>
      <c r="Q324" s="154">
        <v>4.5359999999999998E-2</v>
      </c>
      <c r="R324" s="154">
        <f>Q324*H324</f>
        <v>0.54431999999999992</v>
      </c>
      <c r="S324" s="154">
        <v>0</v>
      </c>
      <c r="T324" s="155">
        <f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6" t="s">
        <v>208</v>
      </c>
      <c r="AT324" s="156" t="s">
        <v>254</v>
      </c>
      <c r="AU324" s="156" t="s">
        <v>83</v>
      </c>
      <c r="AY324" s="17" t="s">
        <v>156</v>
      </c>
      <c r="BE324" s="157">
        <f>IF(N324="základní",J324,0)</f>
        <v>34685.879999999997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7" t="s">
        <v>81</v>
      </c>
      <c r="BK324" s="157">
        <f>ROUND(I324*H324,2)</f>
        <v>34685.879999999997</v>
      </c>
      <c r="BL324" s="17" t="s">
        <v>163</v>
      </c>
      <c r="BM324" s="156" t="s">
        <v>1282</v>
      </c>
    </row>
    <row r="325" spans="1:65" s="2" customFormat="1">
      <c r="A325" s="29"/>
      <c r="B325" s="30"/>
      <c r="C325" s="29"/>
      <c r="D325" s="158" t="s">
        <v>165</v>
      </c>
      <c r="E325" s="29"/>
      <c r="F325" s="159" t="s">
        <v>819</v>
      </c>
      <c r="G325" s="29"/>
      <c r="H325" s="29"/>
      <c r="I325" s="29"/>
      <c r="J325" s="29"/>
      <c r="K325" s="29"/>
      <c r="L325" s="30"/>
      <c r="M325" s="160"/>
      <c r="N325" s="161"/>
      <c r="O325" s="55"/>
      <c r="P325" s="55"/>
      <c r="Q325" s="55"/>
      <c r="R325" s="55"/>
      <c r="S325" s="55"/>
      <c r="T325" s="56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T325" s="17" t="s">
        <v>165</v>
      </c>
      <c r="AU325" s="17" t="s">
        <v>83</v>
      </c>
    </row>
    <row r="326" spans="1:65" s="13" customFormat="1">
      <c r="B326" s="162"/>
      <c r="D326" s="158" t="s">
        <v>167</v>
      </c>
      <c r="E326" s="163" t="s">
        <v>1</v>
      </c>
      <c r="F326" s="164" t="s">
        <v>237</v>
      </c>
      <c r="H326" s="165">
        <v>12</v>
      </c>
      <c r="L326" s="162"/>
      <c r="M326" s="166"/>
      <c r="N326" s="167"/>
      <c r="O326" s="167"/>
      <c r="P326" s="167"/>
      <c r="Q326" s="167"/>
      <c r="R326" s="167"/>
      <c r="S326" s="167"/>
      <c r="T326" s="168"/>
      <c r="AT326" s="163" t="s">
        <v>167</v>
      </c>
      <c r="AU326" s="163" t="s">
        <v>83</v>
      </c>
      <c r="AV326" s="13" t="s">
        <v>83</v>
      </c>
      <c r="AW326" s="13" t="s">
        <v>30</v>
      </c>
      <c r="AX326" s="13" t="s">
        <v>81</v>
      </c>
      <c r="AY326" s="163" t="s">
        <v>156</v>
      </c>
    </row>
    <row r="327" spans="1:65" s="2" customFormat="1" ht="24" customHeight="1">
      <c r="A327" s="29"/>
      <c r="B327" s="145"/>
      <c r="C327" s="146" t="s">
        <v>993</v>
      </c>
      <c r="D327" s="146" t="s">
        <v>158</v>
      </c>
      <c r="E327" s="147" t="s">
        <v>821</v>
      </c>
      <c r="F327" s="148" t="s">
        <v>822</v>
      </c>
      <c r="G327" s="149" t="s">
        <v>291</v>
      </c>
      <c r="H327" s="150">
        <v>117.1</v>
      </c>
      <c r="I327" s="151">
        <v>79.75</v>
      </c>
      <c r="J327" s="151">
        <f>ROUND(I327*H327,2)</f>
        <v>9338.73</v>
      </c>
      <c r="K327" s="148" t="s">
        <v>162</v>
      </c>
      <c r="L327" s="30"/>
      <c r="M327" s="152" t="s">
        <v>1</v>
      </c>
      <c r="N327" s="153" t="s">
        <v>39</v>
      </c>
      <c r="O327" s="154">
        <v>0.186</v>
      </c>
      <c r="P327" s="154">
        <f>O327*H327</f>
        <v>21.7806</v>
      </c>
      <c r="Q327" s="154">
        <v>6.0999999999999997E-4</v>
      </c>
      <c r="R327" s="154">
        <f>Q327*H327</f>
        <v>7.1430999999999994E-2</v>
      </c>
      <c r="S327" s="154">
        <v>0</v>
      </c>
      <c r="T327" s="155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6" t="s">
        <v>163</v>
      </c>
      <c r="AT327" s="156" t="s">
        <v>158</v>
      </c>
      <c r="AU327" s="156" t="s">
        <v>83</v>
      </c>
      <c r="AY327" s="17" t="s">
        <v>156</v>
      </c>
      <c r="BE327" s="157">
        <f>IF(N327="základní",J327,0)</f>
        <v>9338.73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81</v>
      </c>
      <c r="BK327" s="157">
        <f>ROUND(I327*H327,2)</f>
        <v>9338.73</v>
      </c>
      <c r="BL327" s="17" t="s">
        <v>163</v>
      </c>
      <c r="BM327" s="156" t="s">
        <v>1283</v>
      </c>
    </row>
    <row r="328" spans="1:65" s="2" customFormat="1" ht="38.4">
      <c r="A328" s="29"/>
      <c r="B328" s="30"/>
      <c r="C328" s="29"/>
      <c r="D328" s="158" t="s">
        <v>165</v>
      </c>
      <c r="E328" s="29"/>
      <c r="F328" s="159" t="s">
        <v>824</v>
      </c>
      <c r="G328" s="29"/>
      <c r="H328" s="29"/>
      <c r="I328" s="29"/>
      <c r="J328" s="29"/>
      <c r="K328" s="29"/>
      <c r="L328" s="30"/>
      <c r="M328" s="160"/>
      <c r="N328" s="161"/>
      <c r="O328" s="55"/>
      <c r="P328" s="55"/>
      <c r="Q328" s="55"/>
      <c r="R328" s="55"/>
      <c r="S328" s="55"/>
      <c r="T328" s="56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T328" s="17" t="s">
        <v>165</v>
      </c>
      <c r="AU328" s="17" t="s">
        <v>83</v>
      </c>
    </row>
    <row r="329" spans="1:65" s="13" customFormat="1">
      <c r="B329" s="162"/>
      <c r="D329" s="158" t="s">
        <v>167</v>
      </c>
      <c r="E329" s="163" t="s">
        <v>1</v>
      </c>
      <c r="F329" s="164" t="s">
        <v>1284</v>
      </c>
      <c r="H329" s="165">
        <v>117.1</v>
      </c>
      <c r="L329" s="162"/>
      <c r="M329" s="166"/>
      <c r="N329" s="167"/>
      <c r="O329" s="167"/>
      <c r="P329" s="167"/>
      <c r="Q329" s="167"/>
      <c r="R329" s="167"/>
      <c r="S329" s="167"/>
      <c r="T329" s="168"/>
      <c r="AT329" s="163" t="s">
        <v>167</v>
      </c>
      <c r="AU329" s="163" t="s">
        <v>83</v>
      </c>
      <c r="AV329" s="13" t="s">
        <v>83</v>
      </c>
      <c r="AW329" s="13" t="s">
        <v>30</v>
      </c>
      <c r="AX329" s="13" t="s">
        <v>81</v>
      </c>
      <c r="AY329" s="163" t="s">
        <v>156</v>
      </c>
    </row>
    <row r="330" spans="1:65" s="2" customFormat="1" ht="16.5" customHeight="1">
      <c r="A330" s="29"/>
      <c r="B330" s="145"/>
      <c r="C330" s="146" t="s">
        <v>996</v>
      </c>
      <c r="D330" s="146" t="s">
        <v>158</v>
      </c>
      <c r="E330" s="147" t="s">
        <v>950</v>
      </c>
      <c r="F330" s="148" t="s">
        <v>951</v>
      </c>
      <c r="G330" s="149" t="s">
        <v>291</v>
      </c>
      <c r="H330" s="150">
        <v>117.1</v>
      </c>
      <c r="I330" s="151">
        <v>62.67</v>
      </c>
      <c r="J330" s="151">
        <f>ROUND(I330*H330,2)</f>
        <v>7338.66</v>
      </c>
      <c r="K330" s="148" t="s">
        <v>162</v>
      </c>
      <c r="L330" s="30"/>
      <c r="M330" s="152" t="s">
        <v>1</v>
      </c>
      <c r="N330" s="153" t="s">
        <v>39</v>
      </c>
      <c r="O330" s="154">
        <v>0.155</v>
      </c>
      <c r="P330" s="154">
        <f>O330*H330</f>
        <v>18.150499999999997</v>
      </c>
      <c r="Q330" s="154">
        <v>0</v>
      </c>
      <c r="R330" s="154">
        <f>Q330*H330</f>
        <v>0</v>
      </c>
      <c r="S330" s="154">
        <v>0</v>
      </c>
      <c r="T330" s="155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6" t="s">
        <v>163</v>
      </c>
      <c r="AT330" s="156" t="s">
        <v>158</v>
      </c>
      <c r="AU330" s="156" t="s">
        <v>83</v>
      </c>
      <c r="AY330" s="17" t="s">
        <v>156</v>
      </c>
      <c r="BE330" s="157">
        <f>IF(N330="základní",J330,0)</f>
        <v>7338.66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7" t="s">
        <v>81</v>
      </c>
      <c r="BK330" s="157">
        <f>ROUND(I330*H330,2)</f>
        <v>7338.66</v>
      </c>
      <c r="BL330" s="17" t="s">
        <v>163</v>
      </c>
      <c r="BM330" s="156" t="s">
        <v>1285</v>
      </c>
    </row>
    <row r="331" spans="1:65" s="2" customFormat="1" ht="19.2">
      <c r="A331" s="29"/>
      <c r="B331" s="30"/>
      <c r="C331" s="29"/>
      <c r="D331" s="158" t="s">
        <v>165</v>
      </c>
      <c r="E331" s="29"/>
      <c r="F331" s="159" t="s">
        <v>953</v>
      </c>
      <c r="G331" s="29"/>
      <c r="H331" s="29"/>
      <c r="I331" s="29"/>
      <c r="J331" s="29"/>
      <c r="K331" s="29"/>
      <c r="L331" s="30"/>
      <c r="M331" s="160"/>
      <c r="N331" s="161"/>
      <c r="O331" s="55"/>
      <c r="P331" s="55"/>
      <c r="Q331" s="55"/>
      <c r="R331" s="55"/>
      <c r="S331" s="55"/>
      <c r="T331" s="56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T331" s="17" t="s">
        <v>165</v>
      </c>
      <c r="AU331" s="17" t="s">
        <v>83</v>
      </c>
    </row>
    <row r="332" spans="1:65" s="13" customFormat="1">
      <c r="B332" s="162"/>
      <c r="D332" s="158" t="s">
        <v>167</v>
      </c>
      <c r="E332" s="163" t="s">
        <v>1</v>
      </c>
      <c r="F332" s="164" t="s">
        <v>1286</v>
      </c>
      <c r="H332" s="165">
        <v>117.1</v>
      </c>
      <c r="L332" s="162"/>
      <c r="M332" s="166"/>
      <c r="N332" s="167"/>
      <c r="O332" s="167"/>
      <c r="P332" s="167"/>
      <c r="Q332" s="167"/>
      <c r="R332" s="167"/>
      <c r="S332" s="167"/>
      <c r="T332" s="168"/>
      <c r="AT332" s="163" t="s">
        <v>167</v>
      </c>
      <c r="AU332" s="163" t="s">
        <v>83</v>
      </c>
      <c r="AV332" s="13" t="s">
        <v>83</v>
      </c>
      <c r="AW332" s="13" t="s">
        <v>30</v>
      </c>
      <c r="AX332" s="13" t="s">
        <v>81</v>
      </c>
      <c r="AY332" s="163" t="s">
        <v>156</v>
      </c>
    </row>
    <row r="333" spans="1:65" s="2" customFormat="1" ht="16.5" customHeight="1">
      <c r="A333" s="29"/>
      <c r="B333" s="145"/>
      <c r="C333" s="146" t="s">
        <v>999</v>
      </c>
      <c r="D333" s="146" t="s">
        <v>158</v>
      </c>
      <c r="E333" s="147" t="s">
        <v>825</v>
      </c>
      <c r="F333" s="148" t="s">
        <v>826</v>
      </c>
      <c r="G333" s="149" t="s">
        <v>291</v>
      </c>
      <c r="H333" s="150">
        <v>80</v>
      </c>
      <c r="I333" s="151">
        <v>121.24</v>
      </c>
      <c r="J333" s="151">
        <f>ROUND(I333*H333,2)</f>
        <v>9699.2000000000007</v>
      </c>
      <c r="K333" s="148" t="s">
        <v>162</v>
      </c>
      <c r="L333" s="30"/>
      <c r="M333" s="152" t="s">
        <v>1</v>
      </c>
      <c r="N333" s="153" t="s">
        <v>39</v>
      </c>
      <c r="O333" s="154">
        <v>0.30499999999999999</v>
      </c>
      <c r="P333" s="154">
        <f>O333*H333</f>
        <v>24.4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6" t="s">
        <v>163</v>
      </c>
      <c r="AT333" s="156" t="s">
        <v>158</v>
      </c>
      <c r="AU333" s="156" t="s">
        <v>83</v>
      </c>
      <c r="AY333" s="17" t="s">
        <v>156</v>
      </c>
      <c r="BE333" s="157">
        <f>IF(N333="základní",J333,0)</f>
        <v>9699.2000000000007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81</v>
      </c>
      <c r="BK333" s="157">
        <f>ROUND(I333*H333,2)</f>
        <v>9699.2000000000007</v>
      </c>
      <c r="BL333" s="17" t="s">
        <v>163</v>
      </c>
      <c r="BM333" s="156" t="s">
        <v>1287</v>
      </c>
    </row>
    <row r="334" spans="1:65" s="2" customFormat="1" ht="19.2">
      <c r="A334" s="29"/>
      <c r="B334" s="30"/>
      <c r="C334" s="29"/>
      <c r="D334" s="158" t="s">
        <v>165</v>
      </c>
      <c r="E334" s="29"/>
      <c r="F334" s="159" t="s">
        <v>828</v>
      </c>
      <c r="G334" s="29"/>
      <c r="H334" s="29"/>
      <c r="I334" s="29"/>
      <c r="J334" s="29"/>
      <c r="K334" s="29"/>
      <c r="L334" s="30"/>
      <c r="M334" s="160"/>
      <c r="N334" s="161"/>
      <c r="O334" s="55"/>
      <c r="P334" s="55"/>
      <c r="Q334" s="55"/>
      <c r="R334" s="55"/>
      <c r="S334" s="55"/>
      <c r="T334" s="56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T334" s="17" t="s">
        <v>165</v>
      </c>
      <c r="AU334" s="17" t="s">
        <v>83</v>
      </c>
    </row>
    <row r="335" spans="1:65" s="13" customFormat="1">
      <c r="B335" s="162"/>
      <c r="D335" s="158" t="s">
        <v>167</v>
      </c>
      <c r="E335" s="163" t="s">
        <v>1</v>
      </c>
      <c r="F335" s="164" t="s">
        <v>1288</v>
      </c>
      <c r="H335" s="165">
        <v>80</v>
      </c>
      <c r="L335" s="162"/>
      <c r="M335" s="166"/>
      <c r="N335" s="167"/>
      <c r="O335" s="167"/>
      <c r="P335" s="167"/>
      <c r="Q335" s="167"/>
      <c r="R335" s="167"/>
      <c r="S335" s="167"/>
      <c r="T335" s="168"/>
      <c r="AT335" s="163" t="s">
        <v>167</v>
      </c>
      <c r="AU335" s="163" t="s">
        <v>83</v>
      </c>
      <c r="AV335" s="13" t="s">
        <v>83</v>
      </c>
      <c r="AW335" s="13" t="s">
        <v>30</v>
      </c>
      <c r="AX335" s="13" t="s">
        <v>81</v>
      </c>
      <c r="AY335" s="163" t="s">
        <v>156</v>
      </c>
    </row>
    <row r="336" spans="1:65" s="2" customFormat="1" ht="24" customHeight="1">
      <c r="A336" s="29"/>
      <c r="B336" s="145"/>
      <c r="C336" s="146" t="s">
        <v>1002</v>
      </c>
      <c r="D336" s="146" t="s">
        <v>158</v>
      </c>
      <c r="E336" s="147" t="s">
        <v>349</v>
      </c>
      <c r="F336" s="148" t="s">
        <v>350</v>
      </c>
      <c r="G336" s="149" t="s">
        <v>225</v>
      </c>
      <c r="H336" s="150">
        <v>61.2</v>
      </c>
      <c r="I336" s="151">
        <v>28.22</v>
      </c>
      <c r="J336" s="151">
        <f>ROUND(I336*H336,2)</f>
        <v>1727.06</v>
      </c>
      <c r="K336" s="148" t="s">
        <v>162</v>
      </c>
      <c r="L336" s="30"/>
      <c r="M336" s="152" t="s">
        <v>1</v>
      </c>
      <c r="N336" s="153" t="s">
        <v>39</v>
      </c>
      <c r="O336" s="154">
        <v>0.1</v>
      </c>
      <c r="P336" s="154">
        <f>O336*H336</f>
        <v>6.120000000000001</v>
      </c>
      <c r="Q336" s="154">
        <v>0</v>
      </c>
      <c r="R336" s="154">
        <f>Q336*H336</f>
        <v>0</v>
      </c>
      <c r="S336" s="154">
        <v>0</v>
      </c>
      <c r="T336" s="155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6" t="s">
        <v>163</v>
      </c>
      <c r="AT336" s="156" t="s">
        <v>158</v>
      </c>
      <c r="AU336" s="156" t="s">
        <v>83</v>
      </c>
      <c r="AY336" s="17" t="s">
        <v>156</v>
      </c>
      <c r="BE336" s="157">
        <f>IF(N336="základní",J336,0)</f>
        <v>1727.06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81</v>
      </c>
      <c r="BK336" s="157">
        <f>ROUND(I336*H336,2)</f>
        <v>1727.06</v>
      </c>
      <c r="BL336" s="17" t="s">
        <v>163</v>
      </c>
      <c r="BM336" s="156" t="s">
        <v>1289</v>
      </c>
    </row>
    <row r="337" spans="1:65" s="2" customFormat="1" ht="48">
      <c r="A337" s="29"/>
      <c r="B337" s="30"/>
      <c r="C337" s="29"/>
      <c r="D337" s="158" t="s">
        <v>165</v>
      </c>
      <c r="E337" s="29"/>
      <c r="F337" s="159" t="s">
        <v>352</v>
      </c>
      <c r="G337" s="29"/>
      <c r="H337" s="29"/>
      <c r="I337" s="29"/>
      <c r="J337" s="29"/>
      <c r="K337" s="29"/>
      <c r="L337" s="30"/>
      <c r="M337" s="160"/>
      <c r="N337" s="161"/>
      <c r="O337" s="55"/>
      <c r="P337" s="55"/>
      <c r="Q337" s="55"/>
      <c r="R337" s="55"/>
      <c r="S337" s="55"/>
      <c r="T337" s="56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T337" s="17" t="s">
        <v>165</v>
      </c>
      <c r="AU337" s="17" t="s">
        <v>83</v>
      </c>
    </row>
    <row r="338" spans="1:65" s="13" customFormat="1">
      <c r="B338" s="162"/>
      <c r="D338" s="158" t="s">
        <v>167</v>
      </c>
      <c r="E338" s="163" t="s">
        <v>1</v>
      </c>
      <c r="F338" s="164" t="s">
        <v>1290</v>
      </c>
      <c r="H338" s="165">
        <v>61.2</v>
      </c>
      <c r="L338" s="162"/>
      <c r="M338" s="166"/>
      <c r="N338" s="167"/>
      <c r="O338" s="167"/>
      <c r="P338" s="167"/>
      <c r="Q338" s="167"/>
      <c r="R338" s="167"/>
      <c r="S338" s="167"/>
      <c r="T338" s="168"/>
      <c r="AT338" s="163" t="s">
        <v>167</v>
      </c>
      <c r="AU338" s="163" t="s">
        <v>83</v>
      </c>
      <c r="AV338" s="13" t="s">
        <v>83</v>
      </c>
      <c r="AW338" s="13" t="s">
        <v>30</v>
      </c>
      <c r="AX338" s="13" t="s">
        <v>81</v>
      </c>
      <c r="AY338" s="163" t="s">
        <v>156</v>
      </c>
    </row>
    <row r="339" spans="1:65" s="12" customFormat="1" ht="20.85" customHeight="1">
      <c r="B339" s="133"/>
      <c r="D339" s="134" t="s">
        <v>73</v>
      </c>
      <c r="E339" s="143" t="s">
        <v>354</v>
      </c>
      <c r="F339" s="143" t="s">
        <v>355</v>
      </c>
      <c r="J339" s="144">
        <f>BK339</f>
        <v>23553.960000000003</v>
      </c>
      <c r="L339" s="133"/>
      <c r="M339" s="137"/>
      <c r="N339" s="138"/>
      <c r="O339" s="138"/>
      <c r="P339" s="139">
        <f>SUM(P340:P358)</f>
        <v>44.526399999999995</v>
      </c>
      <c r="Q339" s="138"/>
      <c r="R339" s="139">
        <f>SUM(R340:R358)</f>
        <v>2.0639999999999999E-3</v>
      </c>
      <c r="S339" s="138"/>
      <c r="T339" s="140">
        <f>SUM(T340:T358)</f>
        <v>55.704699999999995</v>
      </c>
      <c r="AR339" s="134" t="s">
        <v>81</v>
      </c>
      <c r="AT339" s="141" t="s">
        <v>73</v>
      </c>
      <c r="AU339" s="141" t="s">
        <v>83</v>
      </c>
      <c r="AY339" s="134" t="s">
        <v>156</v>
      </c>
      <c r="BK339" s="142">
        <f>SUM(BK340:BK358)</f>
        <v>23553.960000000003</v>
      </c>
    </row>
    <row r="340" spans="1:65" s="2" customFormat="1" ht="24" customHeight="1">
      <c r="A340" s="29"/>
      <c r="B340" s="145"/>
      <c r="C340" s="146" t="s">
        <v>1004</v>
      </c>
      <c r="D340" s="146" t="s">
        <v>158</v>
      </c>
      <c r="E340" s="147" t="s">
        <v>362</v>
      </c>
      <c r="F340" s="148" t="s">
        <v>363</v>
      </c>
      <c r="G340" s="149" t="s">
        <v>225</v>
      </c>
      <c r="H340" s="150">
        <v>61.2</v>
      </c>
      <c r="I340" s="151">
        <v>105.37</v>
      </c>
      <c r="J340" s="151">
        <f>ROUND(I340*H340,2)</f>
        <v>6448.64</v>
      </c>
      <c r="K340" s="148" t="s">
        <v>162</v>
      </c>
      <c r="L340" s="30"/>
      <c r="M340" s="152" t="s">
        <v>1</v>
      </c>
      <c r="N340" s="153" t="s">
        <v>39</v>
      </c>
      <c r="O340" s="154">
        <v>0.30599999999999999</v>
      </c>
      <c r="P340" s="154">
        <f>O340*H340</f>
        <v>18.7272</v>
      </c>
      <c r="Q340" s="154">
        <v>0</v>
      </c>
      <c r="R340" s="154">
        <f>Q340*H340</f>
        <v>0</v>
      </c>
      <c r="S340" s="154">
        <v>0.48</v>
      </c>
      <c r="T340" s="155">
        <f>S340*H340</f>
        <v>29.376000000000001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6" t="s">
        <v>163</v>
      </c>
      <c r="AT340" s="156" t="s">
        <v>158</v>
      </c>
      <c r="AU340" s="156" t="s">
        <v>178</v>
      </c>
      <c r="AY340" s="17" t="s">
        <v>156</v>
      </c>
      <c r="BE340" s="157">
        <f>IF(N340="základní",J340,0)</f>
        <v>6448.64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7" t="s">
        <v>81</v>
      </c>
      <c r="BK340" s="157">
        <f>ROUND(I340*H340,2)</f>
        <v>6448.64</v>
      </c>
      <c r="BL340" s="17" t="s">
        <v>163</v>
      </c>
      <c r="BM340" s="156" t="s">
        <v>1291</v>
      </c>
    </row>
    <row r="341" spans="1:65" s="2" customFormat="1" ht="28.8">
      <c r="A341" s="29"/>
      <c r="B341" s="30"/>
      <c r="C341" s="29"/>
      <c r="D341" s="158" t="s">
        <v>165</v>
      </c>
      <c r="E341" s="29"/>
      <c r="F341" s="159" t="s">
        <v>365</v>
      </c>
      <c r="G341" s="29"/>
      <c r="H341" s="29"/>
      <c r="I341" s="29"/>
      <c r="J341" s="29"/>
      <c r="K341" s="29"/>
      <c r="L341" s="30"/>
      <c r="M341" s="160"/>
      <c r="N341" s="161"/>
      <c r="O341" s="55"/>
      <c r="P341" s="55"/>
      <c r="Q341" s="55"/>
      <c r="R341" s="55"/>
      <c r="S341" s="55"/>
      <c r="T341" s="56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T341" s="17" t="s">
        <v>165</v>
      </c>
      <c r="AU341" s="17" t="s">
        <v>178</v>
      </c>
    </row>
    <row r="342" spans="1:65" s="2" customFormat="1" ht="19.2">
      <c r="A342" s="29"/>
      <c r="B342" s="30"/>
      <c r="C342" s="29"/>
      <c r="D342" s="158" t="s">
        <v>366</v>
      </c>
      <c r="E342" s="29"/>
      <c r="F342" s="185" t="s">
        <v>367</v>
      </c>
      <c r="G342" s="29"/>
      <c r="H342" s="29"/>
      <c r="I342" s="29"/>
      <c r="J342" s="29"/>
      <c r="K342" s="29"/>
      <c r="L342" s="30"/>
      <c r="M342" s="160"/>
      <c r="N342" s="161"/>
      <c r="O342" s="55"/>
      <c r="P342" s="55"/>
      <c r="Q342" s="55"/>
      <c r="R342" s="55"/>
      <c r="S342" s="55"/>
      <c r="T342" s="56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T342" s="17" t="s">
        <v>366</v>
      </c>
      <c r="AU342" s="17" t="s">
        <v>178</v>
      </c>
    </row>
    <row r="343" spans="1:65" s="13" customFormat="1">
      <c r="B343" s="162"/>
      <c r="D343" s="158" t="s">
        <v>167</v>
      </c>
      <c r="E343" s="163" t="s">
        <v>1</v>
      </c>
      <c r="F343" s="164" t="s">
        <v>1292</v>
      </c>
      <c r="H343" s="165">
        <v>61.2</v>
      </c>
      <c r="L343" s="162"/>
      <c r="M343" s="166"/>
      <c r="N343" s="167"/>
      <c r="O343" s="167"/>
      <c r="P343" s="167"/>
      <c r="Q343" s="167"/>
      <c r="R343" s="167"/>
      <c r="S343" s="167"/>
      <c r="T343" s="168"/>
      <c r="AT343" s="163" t="s">
        <v>167</v>
      </c>
      <c r="AU343" s="163" t="s">
        <v>178</v>
      </c>
      <c r="AV343" s="13" t="s">
        <v>83</v>
      </c>
      <c r="AW343" s="13" t="s">
        <v>30</v>
      </c>
      <c r="AX343" s="13" t="s">
        <v>81</v>
      </c>
      <c r="AY343" s="163" t="s">
        <v>156</v>
      </c>
    </row>
    <row r="344" spans="1:65" s="2" customFormat="1" ht="24" customHeight="1">
      <c r="A344" s="29"/>
      <c r="B344" s="145"/>
      <c r="C344" s="146" t="s">
        <v>1293</v>
      </c>
      <c r="D344" s="146" t="s">
        <v>158</v>
      </c>
      <c r="E344" s="147" t="s">
        <v>370</v>
      </c>
      <c r="F344" s="148" t="s">
        <v>371</v>
      </c>
      <c r="G344" s="149" t="s">
        <v>225</v>
      </c>
      <c r="H344" s="150">
        <v>20.2</v>
      </c>
      <c r="I344" s="151">
        <v>52.83</v>
      </c>
      <c r="J344" s="151">
        <f>ROUND(I344*H344,2)</f>
        <v>1067.17</v>
      </c>
      <c r="K344" s="148" t="s">
        <v>162</v>
      </c>
      <c r="L344" s="30"/>
      <c r="M344" s="152" t="s">
        <v>1</v>
      </c>
      <c r="N344" s="153" t="s">
        <v>39</v>
      </c>
      <c r="O344" s="154">
        <v>0.11600000000000001</v>
      </c>
      <c r="P344" s="154">
        <f>O344*H344</f>
        <v>2.3431999999999999</v>
      </c>
      <c r="Q344" s="154">
        <v>0</v>
      </c>
      <c r="R344" s="154">
        <f>Q344*H344</f>
        <v>0</v>
      </c>
      <c r="S344" s="154">
        <v>0.28999999999999998</v>
      </c>
      <c r="T344" s="155">
        <f>S344*H344</f>
        <v>5.8579999999999997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6" t="s">
        <v>163</v>
      </c>
      <c r="AT344" s="156" t="s">
        <v>158</v>
      </c>
      <c r="AU344" s="156" t="s">
        <v>178</v>
      </c>
      <c r="AY344" s="17" t="s">
        <v>156</v>
      </c>
      <c r="BE344" s="157">
        <f>IF(N344="základní",J344,0)</f>
        <v>1067.17</v>
      </c>
      <c r="BF344" s="157">
        <f>IF(N344="snížená",J344,0)</f>
        <v>0</v>
      </c>
      <c r="BG344" s="157">
        <f>IF(N344="zákl. přenesená",J344,0)</f>
        <v>0</v>
      </c>
      <c r="BH344" s="157">
        <f>IF(N344="sníž. přenesená",J344,0)</f>
        <v>0</v>
      </c>
      <c r="BI344" s="157">
        <f>IF(N344="nulová",J344,0)</f>
        <v>0</v>
      </c>
      <c r="BJ344" s="17" t="s">
        <v>81</v>
      </c>
      <c r="BK344" s="157">
        <f>ROUND(I344*H344,2)</f>
        <v>1067.17</v>
      </c>
      <c r="BL344" s="17" t="s">
        <v>163</v>
      </c>
      <c r="BM344" s="156" t="s">
        <v>1294</v>
      </c>
    </row>
    <row r="345" spans="1:65" s="2" customFormat="1" ht="38.4">
      <c r="A345" s="29"/>
      <c r="B345" s="30"/>
      <c r="C345" s="29"/>
      <c r="D345" s="158" t="s">
        <v>165</v>
      </c>
      <c r="E345" s="29"/>
      <c r="F345" s="159" t="s">
        <v>373</v>
      </c>
      <c r="G345" s="29"/>
      <c r="H345" s="29"/>
      <c r="I345" s="29"/>
      <c r="J345" s="29"/>
      <c r="K345" s="29"/>
      <c r="L345" s="30"/>
      <c r="M345" s="160"/>
      <c r="N345" s="161"/>
      <c r="O345" s="55"/>
      <c r="P345" s="55"/>
      <c r="Q345" s="55"/>
      <c r="R345" s="55"/>
      <c r="S345" s="55"/>
      <c r="T345" s="56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T345" s="17" t="s">
        <v>165</v>
      </c>
      <c r="AU345" s="17" t="s">
        <v>178</v>
      </c>
    </row>
    <row r="346" spans="1:65" s="13" customFormat="1">
      <c r="B346" s="162"/>
      <c r="D346" s="158" t="s">
        <v>167</v>
      </c>
      <c r="E346" s="163" t="s">
        <v>1</v>
      </c>
      <c r="F346" s="164" t="s">
        <v>1295</v>
      </c>
      <c r="H346" s="165">
        <v>20.2</v>
      </c>
      <c r="L346" s="162"/>
      <c r="M346" s="166"/>
      <c r="N346" s="167"/>
      <c r="O346" s="167"/>
      <c r="P346" s="167"/>
      <c r="Q346" s="167"/>
      <c r="R346" s="167"/>
      <c r="S346" s="167"/>
      <c r="T346" s="168"/>
      <c r="AT346" s="163" t="s">
        <v>167</v>
      </c>
      <c r="AU346" s="163" t="s">
        <v>178</v>
      </c>
      <c r="AV346" s="13" t="s">
        <v>83</v>
      </c>
      <c r="AW346" s="13" t="s">
        <v>30</v>
      </c>
      <c r="AX346" s="13" t="s">
        <v>81</v>
      </c>
      <c r="AY346" s="163" t="s">
        <v>156</v>
      </c>
    </row>
    <row r="347" spans="1:65" s="2" customFormat="1" ht="24" customHeight="1">
      <c r="A347" s="29"/>
      <c r="B347" s="145"/>
      <c r="C347" s="146" t="s">
        <v>1296</v>
      </c>
      <c r="D347" s="146" t="s">
        <v>158</v>
      </c>
      <c r="E347" s="147" t="s">
        <v>1297</v>
      </c>
      <c r="F347" s="148" t="s">
        <v>1298</v>
      </c>
      <c r="G347" s="149" t="s">
        <v>225</v>
      </c>
      <c r="H347" s="150">
        <v>34.4</v>
      </c>
      <c r="I347" s="151">
        <v>74.709999999999994</v>
      </c>
      <c r="J347" s="151">
        <f>ROUND(I347*H347,2)</f>
        <v>2570.02</v>
      </c>
      <c r="K347" s="148" t="s">
        <v>162</v>
      </c>
      <c r="L347" s="30"/>
      <c r="M347" s="152" t="s">
        <v>1</v>
      </c>
      <c r="N347" s="153" t="s">
        <v>39</v>
      </c>
      <c r="O347" s="154">
        <v>0.13</v>
      </c>
      <c r="P347" s="154">
        <f>O347*H347</f>
        <v>4.4719999999999995</v>
      </c>
      <c r="Q347" s="154">
        <v>0</v>
      </c>
      <c r="R347" s="154">
        <f>Q347*H347</f>
        <v>0</v>
      </c>
      <c r="S347" s="154">
        <v>0.22</v>
      </c>
      <c r="T347" s="155">
        <f>S347*H347</f>
        <v>7.5679999999999996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6" t="s">
        <v>163</v>
      </c>
      <c r="AT347" s="156" t="s">
        <v>158</v>
      </c>
      <c r="AU347" s="156" t="s">
        <v>178</v>
      </c>
      <c r="AY347" s="17" t="s">
        <v>156</v>
      </c>
      <c r="BE347" s="157">
        <f>IF(N347="základní",J347,0)</f>
        <v>2570.02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7" t="s">
        <v>81</v>
      </c>
      <c r="BK347" s="157">
        <f>ROUND(I347*H347,2)</f>
        <v>2570.02</v>
      </c>
      <c r="BL347" s="17" t="s">
        <v>163</v>
      </c>
      <c r="BM347" s="156" t="s">
        <v>1299</v>
      </c>
    </row>
    <row r="348" spans="1:65" s="2" customFormat="1" ht="38.4">
      <c r="A348" s="29"/>
      <c r="B348" s="30"/>
      <c r="C348" s="29"/>
      <c r="D348" s="158" t="s">
        <v>165</v>
      </c>
      <c r="E348" s="29"/>
      <c r="F348" s="159" t="s">
        <v>1300</v>
      </c>
      <c r="G348" s="29"/>
      <c r="H348" s="29"/>
      <c r="I348" s="29"/>
      <c r="J348" s="29"/>
      <c r="K348" s="29"/>
      <c r="L348" s="30"/>
      <c r="M348" s="160"/>
      <c r="N348" s="161"/>
      <c r="O348" s="55"/>
      <c r="P348" s="55"/>
      <c r="Q348" s="55"/>
      <c r="R348" s="55"/>
      <c r="S348" s="55"/>
      <c r="T348" s="56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T348" s="17" t="s">
        <v>165</v>
      </c>
      <c r="AU348" s="17" t="s">
        <v>178</v>
      </c>
    </row>
    <row r="349" spans="1:65" s="13" customFormat="1">
      <c r="B349" s="162"/>
      <c r="D349" s="158" t="s">
        <v>167</v>
      </c>
      <c r="E349" s="163" t="s">
        <v>1</v>
      </c>
      <c r="F349" s="164" t="s">
        <v>1301</v>
      </c>
      <c r="H349" s="165">
        <v>34.4</v>
      </c>
      <c r="L349" s="162"/>
      <c r="M349" s="166"/>
      <c r="N349" s="167"/>
      <c r="O349" s="167"/>
      <c r="P349" s="167"/>
      <c r="Q349" s="167"/>
      <c r="R349" s="167"/>
      <c r="S349" s="167"/>
      <c r="T349" s="168"/>
      <c r="AT349" s="163" t="s">
        <v>167</v>
      </c>
      <c r="AU349" s="163" t="s">
        <v>178</v>
      </c>
      <c r="AV349" s="13" t="s">
        <v>83</v>
      </c>
      <c r="AW349" s="13" t="s">
        <v>30</v>
      </c>
      <c r="AX349" s="13" t="s">
        <v>81</v>
      </c>
      <c r="AY349" s="163" t="s">
        <v>156</v>
      </c>
    </row>
    <row r="350" spans="1:65" s="2" customFormat="1" ht="24" customHeight="1">
      <c r="A350" s="29"/>
      <c r="B350" s="145"/>
      <c r="C350" s="146" t="s">
        <v>1302</v>
      </c>
      <c r="D350" s="146" t="s">
        <v>158</v>
      </c>
      <c r="E350" s="147" t="s">
        <v>381</v>
      </c>
      <c r="F350" s="148" t="s">
        <v>382</v>
      </c>
      <c r="G350" s="149" t="s">
        <v>225</v>
      </c>
      <c r="H350" s="150">
        <v>5.3</v>
      </c>
      <c r="I350" s="151">
        <v>102.54</v>
      </c>
      <c r="J350" s="151">
        <f>ROUND(I350*H350,2)</f>
        <v>543.46</v>
      </c>
      <c r="K350" s="148" t="s">
        <v>162</v>
      </c>
      <c r="L350" s="30"/>
      <c r="M350" s="152" t="s">
        <v>1</v>
      </c>
      <c r="N350" s="153" t="s">
        <v>39</v>
      </c>
      <c r="O350" s="154">
        <v>0.22</v>
      </c>
      <c r="P350" s="154">
        <f>O350*H350</f>
        <v>1.1659999999999999</v>
      </c>
      <c r="Q350" s="154">
        <v>0</v>
      </c>
      <c r="R350" s="154">
        <f>Q350*H350</f>
        <v>0</v>
      </c>
      <c r="S350" s="154">
        <v>0.316</v>
      </c>
      <c r="T350" s="155">
        <f>S350*H350</f>
        <v>1.6748000000000001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6" t="s">
        <v>163</v>
      </c>
      <c r="AT350" s="156" t="s">
        <v>158</v>
      </c>
      <c r="AU350" s="156" t="s">
        <v>178</v>
      </c>
      <c r="AY350" s="17" t="s">
        <v>156</v>
      </c>
      <c r="BE350" s="157">
        <f>IF(N350="základní",J350,0)</f>
        <v>543.46</v>
      </c>
      <c r="BF350" s="157">
        <f>IF(N350="snížená",J350,0)</f>
        <v>0</v>
      </c>
      <c r="BG350" s="157">
        <f>IF(N350="zákl. přenesená",J350,0)</f>
        <v>0</v>
      </c>
      <c r="BH350" s="157">
        <f>IF(N350="sníž. přenesená",J350,0)</f>
        <v>0</v>
      </c>
      <c r="BI350" s="157">
        <f>IF(N350="nulová",J350,0)</f>
        <v>0</v>
      </c>
      <c r="BJ350" s="17" t="s">
        <v>81</v>
      </c>
      <c r="BK350" s="157">
        <f>ROUND(I350*H350,2)</f>
        <v>543.46</v>
      </c>
      <c r="BL350" s="17" t="s">
        <v>163</v>
      </c>
      <c r="BM350" s="156" t="s">
        <v>1303</v>
      </c>
    </row>
    <row r="351" spans="1:65" s="2" customFormat="1" ht="38.4">
      <c r="A351" s="29"/>
      <c r="B351" s="30"/>
      <c r="C351" s="29"/>
      <c r="D351" s="158" t="s">
        <v>165</v>
      </c>
      <c r="E351" s="29"/>
      <c r="F351" s="159" t="s">
        <v>384</v>
      </c>
      <c r="G351" s="29"/>
      <c r="H351" s="29"/>
      <c r="I351" s="29"/>
      <c r="J351" s="29"/>
      <c r="K351" s="29"/>
      <c r="L351" s="30"/>
      <c r="M351" s="160"/>
      <c r="N351" s="161"/>
      <c r="O351" s="55"/>
      <c r="P351" s="55"/>
      <c r="Q351" s="55"/>
      <c r="R351" s="55"/>
      <c r="S351" s="55"/>
      <c r="T351" s="56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T351" s="17" t="s">
        <v>165</v>
      </c>
      <c r="AU351" s="17" t="s">
        <v>178</v>
      </c>
    </row>
    <row r="352" spans="1:65" s="13" customFormat="1">
      <c r="B352" s="162"/>
      <c r="D352" s="158" t="s">
        <v>167</v>
      </c>
      <c r="E352" s="163" t="s">
        <v>1</v>
      </c>
      <c r="F352" s="164" t="s">
        <v>294</v>
      </c>
      <c r="H352" s="165">
        <v>5.3</v>
      </c>
      <c r="L352" s="162"/>
      <c r="M352" s="166"/>
      <c r="N352" s="167"/>
      <c r="O352" s="167"/>
      <c r="P352" s="167"/>
      <c r="Q352" s="167"/>
      <c r="R352" s="167"/>
      <c r="S352" s="167"/>
      <c r="T352" s="168"/>
      <c r="AT352" s="163" t="s">
        <v>167</v>
      </c>
      <c r="AU352" s="163" t="s">
        <v>178</v>
      </c>
      <c r="AV352" s="13" t="s">
        <v>83</v>
      </c>
      <c r="AW352" s="13" t="s">
        <v>30</v>
      </c>
      <c r="AX352" s="13" t="s">
        <v>81</v>
      </c>
      <c r="AY352" s="163" t="s">
        <v>156</v>
      </c>
    </row>
    <row r="353" spans="1:65" s="2" customFormat="1" ht="24" customHeight="1">
      <c r="A353" s="29"/>
      <c r="B353" s="145"/>
      <c r="C353" s="146" t="s">
        <v>1304</v>
      </c>
      <c r="D353" s="146" t="s">
        <v>158</v>
      </c>
      <c r="E353" s="147" t="s">
        <v>970</v>
      </c>
      <c r="F353" s="148" t="s">
        <v>971</v>
      </c>
      <c r="G353" s="149" t="s">
        <v>225</v>
      </c>
      <c r="H353" s="150">
        <v>68.8</v>
      </c>
      <c r="I353" s="151">
        <v>103.34</v>
      </c>
      <c r="J353" s="151">
        <f>ROUND(I353*H353,2)</f>
        <v>7109.79</v>
      </c>
      <c r="K353" s="148" t="s">
        <v>162</v>
      </c>
      <c r="L353" s="30"/>
      <c r="M353" s="152" t="s">
        <v>1</v>
      </c>
      <c r="N353" s="153" t="s">
        <v>39</v>
      </c>
      <c r="O353" s="154">
        <v>7.0000000000000007E-2</v>
      </c>
      <c r="P353" s="154">
        <f>O353*H353</f>
        <v>4.8159999999999998</v>
      </c>
      <c r="Q353" s="154">
        <v>3.0000000000000001E-5</v>
      </c>
      <c r="R353" s="154">
        <f>Q353*H353</f>
        <v>2.0639999999999999E-3</v>
      </c>
      <c r="S353" s="154">
        <v>0.10299999999999999</v>
      </c>
      <c r="T353" s="155">
        <f>S353*H353</f>
        <v>7.0863999999999994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6" t="s">
        <v>163</v>
      </c>
      <c r="AT353" s="156" t="s">
        <v>158</v>
      </c>
      <c r="AU353" s="156" t="s">
        <v>178</v>
      </c>
      <c r="AY353" s="17" t="s">
        <v>156</v>
      </c>
      <c r="BE353" s="157">
        <f>IF(N353="základní",J353,0)</f>
        <v>7109.79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7" t="s">
        <v>81</v>
      </c>
      <c r="BK353" s="157">
        <f>ROUND(I353*H353,2)</f>
        <v>7109.79</v>
      </c>
      <c r="BL353" s="17" t="s">
        <v>163</v>
      </c>
      <c r="BM353" s="156" t="s">
        <v>1305</v>
      </c>
    </row>
    <row r="354" spans="1:65" s="2" customFormat="1" ht="28.8">
      <c r="A354" s="29"/>
      <c r="B354" s="30"/>
      <c r="C354" s="29"/>
      <c r="D354" s="158" t="s">
        <v>165</v>
      </c>
      <c r="E354" s="29"/>
      <c r="F354" s="159" t="s">
        <v>973</v>
      </c>
      <c r="G354" s="29"/>
      <c r="H354" s="29"/>
      <c r="I354" s="29"/>
      <c r="J354" s="29"/>
      <c r="K354" s="29"/>
      <c r="L354" s="30"/>
      <c r="M354" s="160"/>
      <c r="N354" s="161"/>
      <c r="O354" s="55"/>
      <c r="P354" s="55"/>
      <c r="Q354" s="55"/>
      <c r="R354" s="55"/>
      <c r="S354" s="55"/>
      <c r="T354" s="56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T354" s="17" t="s">
        <v>165</v>
      </c>
      <c r="AU354" s="17" t="s">
        <v>178</v>
      </c>
    </row>
    <row r="355" spans="1:65" s="13" customFormat="1">
      <c r="B355" s="162"/>
      <c r="D355" s="158" t="s">
        <v>167</v>
      </c>
      <c r="E355" s="163" t="s">
        <v>1</v>
      </c>
      <c r="F355" s="164" t="s">
        <v>1306</v>
      </c>
      <c r="H355" s="165">
        <v>68.8</v>
      </c>
      <c r="L355" s="162"/>
      <c r="M355" s="166"/>
      <c r="N355" s="167"/>
      <c r="O355" s="167"/>
      <c r="P355" s="167"/>
      <c r="Q355" s="167"/>
      <c r="R355" s="167"/>
      <c r="S355" s="167"/>
      <c r="T355" s="168"/>
      <c r="AT355" s="163" t="s">
        <v>167</v>
      </c>
      <c r="AU355" s="163" t="s">
        <v>178</v>
      </c>
      <c r="AV355" s="13" t="s">
        <v>83</v>
      </c>
      <c r="AW355" s="13" t="s">
        <v>30</v>
      </c>
      <c r="AX355" s="13" t="s">
        <v>81</v>
      </c>
      <c r="AY355" s="163" t="s">
        <v>156</v>
      </c>
    </row>
    <row r="356" spans="1:65" s="2" customFormat="1" ht="16.5" customHeight="1">
      <c r="A356" s="29"/>
      <c r="B356" s="145"/>
      <c r="C356" s="146" t="s">
        <v>1307</v>
      </c>
      <c r="D356" s="146" t="s">
        <v>158</v>
      </c>
      <c r="E356" s="147" t="s">
        <v>357</v>
      </c>
      <c r="F356" s="148" t="s">
        <v>358</v>
      </c>
      <c r="G356" s="149" t="s">
        <v>291</v>
      </c>
      <c r="H356" s="150">
        <v>5.5</v>
      </c>
      <c r="I356" s="151">
        <v>1057.25</v>
      </c>
      <c r="J356" s="151">
        <f>ROUND(I356*H356,2)</f>
        <v>5814.88</v>
      </c>
      <c r="K356" s="148" t="s">
        <v>162</v>
      </c>
      <c r="L356" s="30"/>
      <c r="M356" s="152" t="s">
        <v>1</v>
      </c>
      <c r="N356" s="153" t="s">
        <v>39</v>
      </c>
      <c r="O356" s="154">
        <v>2.3639999999999999</v>
      </c>
      <c r="P356" s="154">
        <f>O356*H356</f>
        <v>13.001999999999999</v>
      </c>
      <c r="Q356" s="154">
        <v>0</v>
      </c>
      <c r="R356" s="154">
        <f>Q356*H356</f>
        <v>0</v>
      </c>
      <c r="S356" s="154">
        <v>0.753</v>
      </c>
      <c r="T356" s="155">
        <f>S356*H356</f>
        <v>4.1414999999999997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6" t="s">
        <v>163</v>
      </c>
      <c r="AT356" s="156" t="s">
        <v>158</v>
      </c>
      <c r="AU356" s="156" t="s">
        <v>178</v>
      </c>
      <c r="AY356" s="17" t="s">
        <v>156</v>
      </c>
      <c r="BE356" s="157">
        <f>IF(N356="základní",J356,0)</f>
        <v>5814.88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7" t="s">
        <v>81</v>
      </c>
      <c r="BK356" s="157">
        <f>ROUND(I356*H356,2)</f>
        <v>5814.88</v>
      </c>
      <c r="BL356" s="17" t="s">
        <v>163</v>
      </c>
      <c r="BM356" s="156" t="s">
        <v>1308</v>
      </c>
    </row>
    <row r="357" spans="1:65" s="2" customFormat="1" ht="28.8">
      <c r="A357" s="29"/>
      <c r="B357" s="30"/>
      <c r="C357" s="29"/>
      <c r="D357" s="158" t="s">
        <v>165</v>
      </c>
      <c r="E357" s="29"/>
      <c r="F357" s="159" t="s">
        <v>360</v>
      </c>
      <c r="G357" s="29"/>
      <c r="H357" s="29"/>
      <c r="I357" s="29"/>
      <c r="J357" s="29"/>
      <c r="K357" s="29"/>
      <c r="L357" s="30"/>
      <c r="M357" s="160"/>
      <c r="N357" s="161"/>
      <c r="O357" s="55"/>
      <c r="P357" s="55"/>
      <c r="Q357" s="55"/>
      <c r="R357" s="55"/>
      <c r="S357" s="55"/>
      <c r="T357" s="56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T357" s="17" t="s">
        <v>165</v>
      </c>
      <c r="AU357" s="17" t="s">
        <v>178</v>
      </c>
    </row>
    <row r="358" spans="1:65" s="13" customFormat="1">
      <c r="B358" s="162"/>
      <c r="D358" s="158" t="s">
        <v>167</v>
      </c>
      <c r="E358" s="163" t="s">
        <v>1</v>
      </c>
      <c r="F358" s="164" t="s">
        <v>1267</v>
      </c>
      <c r="H358" s="165">
        <v>5.5</v>
      </c>
      <c r="L358" s="162"/>
      <c r="M358" s="166"/>
      <c r="N358" s="167"/>
      <c r="O358" s="167"/>
      <c r="P358" s="167"/>
      <c r="Q358" s="167"/>
      <c r="R358" s="167"/>
      <c r="S358" s="167"/>
      <c r="T358" s="168"/>
      <c r="AT358" s="163" t="s">
        <v>167</v>
      </c>
      <c r="AU358" s="163" t="s">
        <v>178</v>
      </c>
      <c r="AV358" s="13" t="s">
        <v>83</v>
      </c>
      <c r="AW358" s="13" t="s">
        <v>30</v>
      </c>
      <c r="AX358" s="13" t="s">
        <v>81</v>
      </c>
      <c r="AY358" s="163" t="s">
        <v>156</v>
      </c>
    </row>
    <row r="359" spans="1:65" s="12" customFormat="1" ht="22.95" customHeight="1">
      <c r="B359" s="133"/>
      <c r="D359" s="134" t="s">
        <v>73</v>
      </c>
      <c r="E359" s="143" t="s">
        <v>392</v>
      </c>
      <c r="F359" s="143" t="s">
        <v>393</v>
      </c>
      <c r="J359" s="144">
        <f>BK359</f>
        <v>23547.96</v>
      </c>
      <c r="L359" s="133"/>
      <c r="M359" s="137"/>
      <c r="N359" s="138"/>
      <c r="O359" s="138"/>
      <c r="P359" s="139">
        <f>SUM(P360:P385)</f>
        <v>3.0114890000000001</v>
      </c>
      <c r="Q359" s="138"/>
      <c r="R359" s="139">
        <f>SUM(R360:R385)</f>
        <v>0</v>
      </c>
      <c r="S359" s="138"/>
      <c r="T359" s="140">
        <f>SUM(T360:T385)</f>
        <v>0</v>
      </c>
      <c r="AR359" s="134" t="s">
        <v>81</v>
      </c>
      <c r="AT359" s="141" t="s">
        <v>73</v>
      </c>
      <c r="AU359" s="141" t="s">
        <v>81</v>
      </c>
      <c r="AY359" s="134" t="s">
        <v>156</v>
      </c>
      <c r="BK359" s="142">
        <f>SUM(BK360:BK385)</f>
        <v>23547.96</v>
      </c>
    </row>
    <row r="360" spans="1:65" s="2" customFormat="1" ht="16.5" customHeight="1">
      <c r="A360" s="29"/>
      <c r="B360" s="145"/>
      <c r="C360" s="146" t="s">
        <v>1309</v>
      </c>
      <c r="D360" s="146" t="s">
        <v>158</v>
      </c>
      <c r="E360" s="147" t="s">
        <v>395</v>
      </c>
      <c r="F360" s="148" t="s">
        <v>396</v>
      </c>
      <c r="G360" s="149" t="s">
        <v>217</v>
      </c>
      <c r="H360" s="150">
        <v>12.944000000000001</v>
      </c>
      <c r="I360" s="151">
        <v>81.58</v>
      </c>
      <c r="J360" s="151">
        <f>ROUND(I360*H360,2)</f>
        <v>1055.97</v>
      </c>
      <c r="K360" s="148" t="s">
        <v>162</v>
      </c>
      <c r="L360" s="30"/>
      <c r="M360" s="152" t="s">
        <v>1</v>
      </c>
      <c r="N360" s="153" t="s">
        <v>39</v>
      </c>
      <c r="O360" s="154">
        <v>0.03</v>
      </c>
      <c r="P360" s="154">
        <f>O360*H360</f>
        <v>0.38832</v>
      </c>
      <c r="Q360" s="154">
        <v>0</v>
      </c>
      <c r="R360" s="154">
        <f>Q360*H360</f>
        <v>0</v>
      </c>
      <c r="S360" s="154">
        <v>0</v>
      </c>
      <c r="T360" s="155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6" t="s">
        <v>163</v>
      </c>
      <c r="AT360" s="156" t="s">
        <v>158</v>
      </c>
      <c r="AU360" s="156" t="s">
        <v>83</v>
      </c>
      <c r="AY360" s="17" t="s">
        <v>156</v>
      </c>
      <c r="BE360" s="157">
        <f>IF(N360="základní",J360,0)</f>
        <v>1055.97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7" t="s">
        <v>81</v>
      </c>
      <c r="BK360" s="157">
        <f>ROUND(I360*H360,2)</f>
        <v>1055.97</v>
      </c>
      <c r="BL360" s="17" t="s">
        <v>163</v>
      </c>
      <c r="BM360" s="156" t="s">
        <v>1310</v>
      </c>
    </row>
    <row r="361" spans="1:65" s="2" customFormat="1" ht="28.8">
      <c r="A361" s="29"/>
      <c r="B361" s="30"/>
      <c r="C361" s="29"/>
      <c r="D361" s="158" t="s">
        <v>165</v>
      </c>
      <c r="E361" s="29"/>
      <c r="F361" s="159" t="s">
        <v>398</v>
      </c>
      <c r="G361" s="29"/>
      <c r="H361" s="29"/>
      <c r="I361" s="29"/>
      <c r="J361" s="29"/>
      <c r="K361" s="29"/>
      <c r="L361" s="30"/>
      <c r="M361" s="160"/>
      <c r="N361" s="161"/>
      <c r="O361" s="55"/>
      <c r="P361" s="55"/>
      <c r="Q361" s="55"/>
      <c r="R361" s="55"/>
      <c r="S361" s="55"/>
      <c r="T361" s="56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T361" s="17" t="s">
        <v>165</v>
      </c>
      <c r="AU361" s="17" t="s">
        <v>83</v>
      </c>
    </row>
    <row r="362" spans="1:65" s="13" customFormat="1">
      <c r="B362" s="162"/>
      <c r="D362" s="158" t="s">
        <v>167</v>
      </c>
      <c r="E362" s="163" t="s">
        <v>1</v>
      </c>
      <c r="F362" s="164" t="s">
        <v>1311</v>
      </c>
      <c r="H362" s="165">
        <v>5.8579999999999997</v>
      </c>
      <c r="L362" s="162"/>
      <c r="M362" s="166"/>
      <c r="N362" s="167"/>
      <c r="O362" s="167"/>
      <c r="P362" s="167"/>
      <c r="Q362" s="167"/>
      <c r="R362" s="167"/>
      <c r="S362" s="167"/>
      <c r="T362" s="168"/>
      <c r="AT362" s="163" t="s">
        <v>167</v>
      </c>
      <c r="AU362" s="163" t="s">
        <v>83</v>
      </c>
      <c r="AV362" s="13" t="s">
        <v>83</v>
      </c>
      <c r="AW362" s="13" t="s">
        <v>30</v>
      </c>
      <c r="AX362" s="13" t="s">
        <v>74</v>
      </c>
      <c r="AY362" s="163" t="s">
        <v>156</v>
      </c>
    </row>
    <row r="363" spans="1:65" s="13" customFormat="1">
      <c r="B363" s="162"/>
      <c r="D363" s="158" t="s">
        <v>167</v>
      </c>
      <c r="E363" s="163" t="s">
        <v>1</v>
      </c>
      <c r="F363" s="164" t="s">
        <v>1312</v>
      </c>
      <c r="H363" s="165">
        <v>7.0860000000000003</v>
      </c>
      <c r="L363" s="162"/>
      <c r="M363" s="166"/>
      <c r="N363" s="167"/>
      <c r="O363" s="167"/>
      <c r="P363" s="167"/>
      <c r="Q363" s="167"/>
      <c r="R363" s="167"/>
      <c r="S363" s="167"/>
      <c r="T363" s="168"/>
      <c r="AT363" s="163" t="s">
        <v>167</v>
      </c>
      <c r="AU363" s="163" t="s">
        <v>83</v>
      </c>
      <c r="AV363" s="13" t="s">
        <v>83</v>
      </c>
      <c r="AW363" s="13" t="s">
        <v>30</v>
      </c>
      <c r="AX363" s="13" t="s">
        <v>74</v>
      </c>
      <c r="AY363" s="163" t="s">
        <v>156</v>
      </c>
    </row>
    <row r="364" spans="1:65" s="14" customFormat="1">
      <c r="B364" s="169"/>
      <c r="D364" s="158" t="s">
        <v>167</v>
      </c>
      <c r="E364" s="170" t="s">
        <v>1</v>
      </c>
      <c r="F364" s="171" t="s">
        <v>172</v>
      </c>
      <c r="H364" s="172">
        <v>12.943999999999999</v>
      </c>
      <c r="L364" s="169"/>
      <c r="M364" s="173"/>
      <c r="N364" s="174"/>
      <c r="O364" s="174"/>
      <c r="P364" s="174"/>
      <c r="Q364" s="174"/>
      <c r="R364" s="174"/>
      <c r="S364" s="174"/>
      <c r="T364" s="175"/>
      <c r="AT364" s="170" t="s">
        <v>167</v>
      </c>
      <c r="AU364" s="170" t="s">
        <v>83</v>
      </c>
      <c r="AV364" s="14" t="s">
        <v>163</v>
      </c>
      <c r="AW364" s="14" t="s">
        <v>30</v>
      </c>
      <c r="AX364" s="14" t="s">
        <v>81</v>
      </c>
      <c r="AY364" s="170" t="s">
        <v>156</v>
      </c>
    </row>
    <row r="365" spans="1:65" s="2" customFormat="1" ht="24" customHeight="1">
      <c r="A365" s="29"/>
      <c r="B365" s="145"/>
      <c r="C365" s="146" t="s">
        <v>1313</v>
      </c>
      <c r="D365" s="146" t="s">
        <v>158</v>
      </c>
      <c r="E365" s="147" t="s">
        <v>401</v>
      </c>
      <c r="F365" s="148" t="s">
        <v>402</v>
      </c>
      <c r="G365" s="149" t="s">
        <v>217</v>
      </c>
      <c r="H365" s="150">
        <v>245.93600000000001</v>
      </c>
      <c r="I365" s="151">
        <v>7.37</v>
      </c>
      <c r="J365" s="151">
        <f>ROUND(I365*H365,2)</f>
        <v>1812.55</v>
      </c>
      <c r="K365" s="148" t="s">
        <v>162</v>
      </c>
      <c r="L365" s="30"/>
      <c r="M365" s="152" t="s">
        <v>1</v>
      </c>
      <c r="N365" s="153" t="s">
        <v>39</v>
      </c>
      <c r="O365" s="154">
        <v>2E-3</v>
      </c>
      <c r="P365" s="154">
        <f>O365*H365</f>
        <v>0.49187200000000003</v>
      </c>
      <c r="Q365" s="154">
        <v>0</v>
      </c>
      <c r="R365" s="154">
        <f>Q365*H365</f>
        <v>0</v>
      </c>
      <c r="S365" s="154">
        <v>0</v>
      </c>
      <c r="T365" s="155">
        <f>S365*H365</f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6" t="s">
        <v>163</v>
      </c>
      <c r="AT365" s="156" t="s">
        <v>158</v>
      </c>
      <c r="AU365" s="156" t="s">
        <v>83</v>
      </c>
      <c r="AY365" s="17" t="s">
        <v>156</v>
      </c>
      <c r="BE365" s="157">
        <f>IF(N365="základní",J365,0)</f>
        <v>1812.55</v>
      </c>
      <c r="BF365" s="157">
        <f>IF(N365="snížená",J365,0)</f>
        <v>0</v>
      </c>
      <c r="BG365" s="157">
        <f>IF(N365="zákl. přenesená",J365,0)</f>
        <v>0</v>
      </c>
      <c r="BH365" s="157">
        <f>IF(N365="sníž. přenesená",J365,0)</f>
        <v>0</v>
      </c>
      <c r="BI365" s="157">
        <f>IF(N365="nulová",J365,0)</f>
        <v>0</v>
      </c>
      <c r="BJ365" s="17" t="s">
        <v>81</v>
      </c>
      <c r="BK365" s="157">
        <f>ROUND(I365*H365,2)</f>
        <v>1812.55</v>
      </c>
      <c r="BL365" s="17" t="s">
        <v>163</v>
      </c>
      <c r="BM365" s="156" t="s">
        <v>1314</v>
      </c>
    </row>
    <row r="366" spans="1:65" s="2" customFormat="1" ht="28.8">
      <c r="A366" s="29"/>
      <c r="B366" s="30"/>
      <c r="C366" s="29"/>
      <c r="D366" s="158" t="s">
        <v>165</v>
      </c>
      <c r="E366" s="29"/>
      <c r="F366" s="159" t="s">
        <v>404</v>
      </c>
      <c r="G366" s="29"/>
      <c r="H366" s="29"/>
      <c r="I366" s="29"/>
      <c r="J366" s="29"/>
      <c r="K366" s="29"/>
      <c r="L366" s="30"/>
      <c r="M366" s="160"/>
      <c r="N366" s="161"/>
      <c r="O366" s="55"/>
      <c r="P366" s="55"/>
      <c r="Q366" s="55"/>
      <c r="R366" s="55"/>
      <c r="S366" s="55"/>
      <c r="T366" s="56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T366" s="17" t="s">
        <v>165</v>
      </c>
      <c r="AU366" s="17" t="s">
        <v>83</v>
      </c>
    </row>
    <row r="367" spans="1:65" s="13" customFormat="1">
      <c r="B367" s="162"/>
      <c r="D367" s="158" t="s">
        <v>167</v>
      </c>
      <c r="E367" s="163" t="s">
        <v>1</v>
      </c>
      <c r="F367" s="164" t="s">
        <v>1315</v>
      </c>
      <c r="H367" s="165">
        <v>245.93600000000001</v>
      </c>
      <c r="L367" s="162"/>
      <c r="M367" s="166"/>
      <c r="N367" s="167"/>
      <c r="O367" s="167"/>
      <c r="P367" s="167"/>
      <c r="Q367" s="167"/>
      <c r="R367" s="167"/>
      <c r="S367" s="167"/>
      <c r="T367" s="168"/>
      <c r="AT367" s="163" t="s">
        <v>167</v>
      </c>
      <c r="AU367" s="163" t="s">
        <v>83</v>
      </c>
      <c r="AV367" s="13" t="s">
        <v>83</v>
      </c>
      <c r="AW367" s="13" t="s">
        <v>30</v>
      </c>
      <c r="AX367" s="13" t="s">
        <v>81</v>
      </c>
      <c r="AY367" s="163" t="s">
        <v>156</v>
      </c>
    </row>
    <row r="368" spans="1:65" s="2" customFormat="1" ht="16.5" customHeight="1">
      <c r="A368" s="29"/>
      <c r="B368" s="145"/>
      <c r="C368" s="146" t="s">
        <v>1316</v>
      </c>
      <c r="D368" s="146" t="s">
        <v>158</v>
      </c>
      <c r="E368" s="147" t="s">
        <v>407</v>
      </c>
      <c r="F368" s="148" t="s">
        <v>408</v>
      </c>
      <c r="G368" s="149" t="s">
        <v>217</v>
      </c>
      <c r="H368" s="150">
        <v>42.761000000000003</v>
      </c>
      <c r="I368" s="151">
        <v>132.31</v>
      </c>
      <c r="J368" s="151">
        <f>ROUND(I368*H368,2)</f>
        <v>5657.71</v>
      </c>
      <c r="K368" s="148" t="s">
        <v>162</v>
      </c>
      <c r="L368" s="30"/>
      <c r="M368" s="152" t="s">
        <v>1</v>
      </c>
      <c r="N368" s="153" t="s">
        <v>39</v>
      </c>
      <c r="O368" s="154">
        <v>3.2000000000000001E-2</v>
      </c>
      <c r="P368" s="154">
        <f>O368*H368</f>
        <v>1.368352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56" t="s">
        <v>163</v>
      </c>
      <c r="AT368" s="156" t="s">
        <v>158</v>
      </c>
      <c r="AU368" s="156" t="s">
        <v>83</v>
      </c>
      <c r="AY368" s="17" t="s">
        <v>156</v>
      </c>
      <c r="BE368" s="157">
        <f>IF(N368="základní",J368,0)</f>
        <v>5657.71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7" t="s">
        <v>81</v>
      </c>
      <c r="BK368" s="157">
        <f>ROUND(I368*H368,2)</f>
        <v>5657.71</v>
      </c>
      <c r="BL368" s="17" t="s">
        <v>163</v>
      </c>
      <c r="BM368" s="156" t="s">
        <v>1317</v>
      </c>
    </row>
    <row r="369" spans="1:65" s="2" customFormat="1" ht="28.8">
      <c r="A369" s="29"/>
      <c r="B369" s="30"/>
      <c r="C369" s="29"/>
      <c r="D369" s="158" t="s">
        <v>165</v>
      </c>
      <c r="E369" s="29"/>
      <c r="F369" s="159" t="s">
        <v>410</v>
      </c>
      <c r="G369" s="29"/>
      <c r="H369" s="29"/>
      <c r="I369" s="29"/>
      <c r="J369" s="29"/>
      <c r="K369" s="29"/>
      <c r="L369" s="30"/>
      <c r="M369" s="160"/>
      <c r="N369" s="161"/>
      <c r="O369" s="55"/>
      <c r="P369" s="55"/>
      <c r="Q369" s="55"/>
      <c r="R369" s="55"/>
      <c r="S369" s="55"/>
      <c r="T369" s="56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T369" s="17" t="s">
        <v>165</v>
      </c>
      <c r="AU369" s="17" t="s">
        <v>83</v>
      </c>
    </row>
    <row r="370" spans="1:65" s="13" customFormat="1">
      <c r="B370" s="162"/>
      <c r="D370" s="158" t="s">
        <v>167</v>
      </c>
      <c r="E370" s="163" t="s">
        <v>1</v>
      </c>
      <c r="F370" s="164" t="s">
        <v>1318</v>
      </c>
      <c r="H370" s="165">
        <v>29.376000000000001</v>
      </c>
      <c r="L370" s="162"/>
      <c r="M370" s="166"/>
      <c r="N370" s="167"/>
      <c r="O370" s="167"/>
      <c r="P370" s="167"/>
      <c r="Q370" s="167"/>
      <c r="R370" s="167"/>
      <c r="S370" s="167"/>
      <c r="T370" s="168"/>
      <c r="AT370" s="163" t="s">
        <v>167</v>
      </c>
      <c r="AU370" s="163" t="s">
        <v>83</v>
      </c>
      <c r="AV370" s="13" t="s">
        <v>83</v>
      </c>
      <c r="AW370" s="13" t="s">
        <v>30</v>
      </c>
      <c r="AX370" s="13" t="s">
        <v>74</v>
      </c>
      <c r="AY370" s="163" t="s">
        <v>156</v>
      </c>
    </row>
    <row r="371" spans="1:65" s="13" customFormat="1">
      <c r="B371" s="162"/>
      <c r="D371" s="158" t="s">
        <v>167</v>
      </c>
      <c r="E371" s="163" t="s">
        <v>1</v>
      </c>
      <c r="F371" s="164" t="s">
        <v>1319</v>
      </c>
      <c r="H371" s="165">
        <v>9.2430000000000003</v>
      </c>
      <c r="L371" s="162"/>
      <c r="M371" s="166"/>
      <c r="N371" s="167"/>
      <c r="O371" s="167"/>
      <c r="P371" s="167"/>
      <c r="Q371" s="167"/>
      <c r="R371" s="167"/>
      <c r="S371" s="167"/>
      <c r="T371" s="168"/>
      <c r="AT371" s="163" t="s">
        <v>167</v>
      </c>
      <c r="AU371" s="163" t="s">
        <v>83</v>
      </c>
      <c r="AV371" s="13" t="s">
        <v>83</v>
      </c>
      <c r="AW371" s="13" t="s">
        <v>30</v>
      </c>
      <c r="AX371" s="13" t="s">
        <v>74</v>
      </c>
      <c r="AY371" s="163" t="s">
        <v>156</v>
      </c>
    </row>
    <row r="372" spans="1:65" s="13" customFormat="1">
      <c r="B372" s="162"/>
      <c r="D372" s="158" t="s">
        <v>167</v>
      </c>
      <c r="E372" s="163" t="s">
        <v>1</v>
      </c>
      <c r="F372" s="164" t="s">
        <v>1320</v>
      </c>
      <c r="H372" s="165">
        <v>4.1420000000000003</v>
      </c>
      <c r="L372" s="162"/>
      <c r="M372" s="166"/>
      <c r="N372" s="167"/>
      <c r="O372" s="167"/>
      <c r="P372" s="167"/>
      <c r="Q372" s="167"/>
      <c r="R372" s="167"/>
      <c r="S372" s="167"/>
      <c r="T372" s="168"/>
      <c r="AT372" s="163" t="s">
        <v>167</v>
      </c>
      <c r="AU372" s="163" t="s">
        <v>83</v>
      </c>
      <c r="AV372" s="13" t="s">
        <v>83</v>
      </c>
      <c r="AW372" s="13" t="s">
        <v>30</v>
      </c>
      <c r="AX372" s="13" t="s">
        <v>74</v>
      </c>
      <c r="AY372" s="163" t="s">
        <v>156</v>
      </c>
    </row>
    <row r="373" spans="1:65" s="14" customFormat="1">
      <c r="B373" s="169"/>
      <c r="D373" s="158" t="s">
        <v>167</v>
      </c>
      <c r="E373" s="170" t="s">
        <v>1</v>
      </c>
      <c r="F373" s="171" t="s">
        <v>172</v>
      </c>
      <c r="H373" s="172">
        <v>42.761000000000003</v>
      </c>
      <c r="L373" s="169"/>
      <c r="M373" s="173"/>
      <c r="N373" s="174"/>
      <c r="O373" s="174"/>
      <c r="P373" s="174"/>
      <c r="Q373" s="174"/>
      <c r="R373" s="174"/>
      <c r="S373" s="174"/>
      <c r="T373" s="175"/>
      <c r="AT373" s="170" t="s">
        <v>167</v>
      </c>
      <c r="AU373" s="170" t="s">
        <v>83</v>
      </c>
      <c r="AV373" s="14" t="s">
        <v>163</v>
      </c>
      <c r="AW373" s="14" t="s">
        <v>30</v>
      </c>
      <c r="AX373" s="14" t="s">
        <v>81</v>
      </c>
      <c r="AY373" s="170" t="s">
        <v>156</v>
      </c>
    </row>
    <row r="374" spans="1:65" s="2" customFormat="1" ht="24" customHeight="1">
      <c r="A374" s="29"/>
      <c r="B374" s="145"/>
      <c r="C374" s="146" t="s">
        <v>1321</v>
      </c>
      <c r="D374" s="146" t="s">
        <v>158</v>
      </c>
      <c r="E374" s="147" t="s">
        <v>414</v>
      </c>
      <c r="F374" s="148" t="s">
        <v>415</v>
      </c>
      <c r="G374" s="149" t="s">
        <v>217</v>
      </c>
      <c r="H374" s="150">
        <v>254.315</v>
      </c>
      <c r="I374" s="151">
        <v>11.04</v>
      </c>
      <c r="J374" s="151">
        <f>ROUND(I374*H374,2)</f>
        <v>2807.64</v>
      </c>
      <c r="K374" s="148" t="s">
        <v>162</v>
      </c>
      <c r="L374" s="30"/>
      <c r="M374" s="152" t="s">
        <v>1</v>
      </c>
      <c r="N374" s="153" t="s">
        <v>39</v>
      </c>
      <c r="O374" s="154">
        <v>3.0000000000000001E-3</v>
      </c>
      <c r="P374" s="154">
        <f>O374*H374</f>
        <v>0.76294499999999998</v>
      </c>
      <c r="Q374" s="154">
        <v>0</v>
      </c>
      <c r="R374" s="154">
        <f>Q374*H374</f>
        <v>0</v>
      </c>
      <c r="S374" s="154">
        <v>0</v>
      </c>
      <c r="T374" s="155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56" t="s">
        <v>163</v>
      </c>
      <c r="AT374" s="156" t="s">
        <v>158</v>
      </c>
      <c r="AU374" s="156" t="s">
        <v>83</v>
      </c>
      <c r="AY374" s="17" t="s">
        <v>156</v>
      </c>
      <c r="BE374" s="157">
        <f>IF(N374="základní",J374,0)</f>
        <v>2807.64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7" t="s">
        <v>81</v>
      </c>
      <c r="BK374" s="157">
        <f>ROUND(I374*H374,2)</f>
        <v>2807.64</v>
      </c>
      <c r="BL374" s="17" t="s">
        <v>163</v>
      </c>
      <c r="BM374" s="156" t="s">
        <v>1322</v>
      </c>
    </row>
    <row r="375" spans="1:65" s="2" customFormat="1" ht="28.8">
      <c r="A375" s="29"/>
      <c r="B375" s="30"/>
      <c r="C375" s="29"/>
      <c r="D375" s="158" t="s">
        <v>165</v>
      </c>
      <c r="E375" s="29"/>
      <c r="F375" s="159" t="s">
        <v>404</v>
      </c>
      <c r="G375" s="29"/>
      <c r="H375" s="29"/>
      <c r="I375" s="29"/>
      <c r="J375" s="29"/>
      <c r="K375" s="29"/>
      <c r="L375" s="30"/>
      <c r="M375" s="160"/>
      <c r="N375" s="161"/>
      <c r="O375" s="55"/>
      <c r="P375" s="55"/>
      <c r="Q375" s="55"/>
      <c r="R375" s="55"/>
      <c r="S375" s="55"/>
      <c r="T375" s="56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T375" s="17" t="s">
        <v>165</v>
      </c>
      <c r="AU375" s="17" t="s">
        <v>83</v>
      </c>
    </row>
    <row r="376" spans="1:65" s="13" customFormat="1">
      <c r="B376" s="162"/>
      <c r="D376" s="158" t="s">
        <v>167</v>
      </c>
      <c r="E376" s="163" t="s">
        <v>1</v>
      </c>
      <c r="F376" s="164" t="s">
        <v>1323</v>
      </c>
      <c r="H376" s="165">
        <v>254.315</v>
      </c>
      <c r="L376" s="162"/>
      <c r="M376" s="166"/>
      <c r="N376" s="167"/>
      <c r="O376" s="167"/>
      <c r="P376" s="167"/>
      <c r="Q376" s="167"/>
      <c r="R376" s="167"/>
      <c r="S376" s="167"/>
      <c r="T376" s="168"/>
      <c r="AT376" s="163" t="s">
        <v>167</v>
      </c>
      <c r="AU376" s="163" t="s">
        <v>83</v>
      </c>
      <c r="AV376" s="13" t="s">
        <v>83</v>
      </c>
      <c r="AW376" s="13" t="s">
        <v>30</v>
      </c>
      <c r="AX376" s="13" t="s">
        <v>81</v>
      </c>
      <c r="AY376" s="163" t="s">
        <v>156</v>
      </c>
    </row>
    <row r="377" spans="1:65" s="2" customFormat="1" ht="24" customHeight="1">
      <c r="A377" s="29"/>
      <c r="B377" s="145"/>
      <c r="C377" s="146" t="s">
        <v>1324</v>
      </c>
      <c r="D377" s="146" t="s">
        <v>158</v>
      </c>
      <c r="E377" s="147" t="s">
        <v>419</v>
      </c>
      <c r="F377" s="148" t="s">
        <v>420</v>
      </c>
      <c r="G377" s="149" t="s">
        <v>217</v>
      </c>
      <c r="H377" s="150">
        <v>4.1420000000000003</v>
      </c>
      <c r="I377" s="151">
        <v>269.94</v>
      </c>
      <c r="J377" s="151">
        <f>ROUND(I377*H377,2)</f>
        <v>1118.0899999999999</v>
      </c>
      <c r="K377" s="148" t="s">
        <v>162</v>
      </c>
      <c r="L377" s="30"/>
      <c r="M377" s="152" t="s">
        <v>1</v>
      </c>
      <c r="N377" s="153" t="s">
        <v>39</v>
      </c>
      <c r="O377" s="154">
        <v>0</v>
      </c>
      <c r="P377" s="154">
        <f>O377*H377</f>
        <v>0</v>
      </c>
      <c r="Q377" s="154">
        <v>0</v>
      </c>
      <c r="R377" s="154">
        <f>Q377*H377</f>
        <v>0</v>
      </c>
      <c r="S377" s="154">
        <v>0</v>
      </c>
      <c r="T377" s="155">
        <f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56" t="s">
        <v>163</v>
      </c>
      <c r="AT377" s="156" t="s">
        <v>158</v>
      </c>
      <c r="AU377" s="156" t="s">
        <v>83</v>
      </c>
      <c r="AY377" s="17" t="s">
        <v>156</v>
      </c>
      <c r="BE377" s="157">
        <f>IF(N377="základní",J377,0)</f>
        <v>1118.0899999999999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7" t="s">
        <v>81</v>
      </c>
      <c r="BK377" s="157">
        <f>ROUND(I377*H377,2)</f>
        <v>1118.0899999999999</v>
      </c>
      <c r="BL377" s="17" t="s">
        <v>163</v>
      </c>
      <c r="BM377" s="156" t="s">
        <v>1325</v>
      </c>
    </row>
    <row r="378" spans="1:65" s="2" customFormat="1" ht="28.8">
      <c r="A378" s="29"/>
      <c r="B378" s="30"/>
      <c r="C378" s="29"/>
      <c r="D378" s="158" t="s">
        <v>165</v>
      </c>
      <c r="E378" s="29"/>
      <c r="F378" s="159" t="s">
        <v>422</v>
      </c>
      <c r="G378" s="29"/>
      <c r="H378" s="29"/>
      <c r="I378" s="29"/>
      <c r="J378" s="29"/>
      <c r="K378" s="29"/>
      <c r="L378" s="30"/>
      <c r="M378" s="160"/>
      <c r="N378" s="161"/>
      <c r="O378" s="55"/>
      <c r="P378" s="55"/>
      <c r="Q378" s="55"/>
      <c r="R378" s="55"/>
      <c r="S378" s="55"/>
      <c r="T378" s="56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T378" s="17" t="s">
        <v>165</v>
      </c>
      <c r="AU378" s="17" t="s">
        <v>83</v>
      </c>
    </row>
    <row r="379" spans="1:65" s="13" customFormat="1">
      <c r="B379" s="162"/>
      <c r="D379" s="158" t="s">
        <v>167</v>
      </c>
      <c r="E379" s="163" t="s">
        <v>1</v>
      </c>
      <c r="F379" s="164" t="s">
        <v>1320</v>
      </c>
      <c r="H379" s="165">
        <v>4.1420000000000003</v>
      </c>
      <c r="L379" s="162"/>
      <c r="M379" s="166"/>
      <c r="N379" s="167"/>
      <c r="O379" s="167"/>
      <c r="P379" s="167"/>
      <c r="Q379" s="167"/>
      <c r="R379" s="167"/>
      <c r="S379" s="167"/>
      <c r="T379" s="168"/>
      <c r="AT379" s="163" t="s">
        <v>167</v>
      </c>
      <c r="AU379" s="163" t="s">
        <v>83</v>
      </c>
      <c r="AV379" s="13" t="s">
        <v>83</v>
      </c>
      <c r="AW379" s="13" t="s">
        <v>30</v>
      </c>
      <c r="AX379" s="13" t="s">
        <v>81</v>
      </c>
      <c r="AY379" s="163" t="s">
        <v>156</v>
      </c>
    </row>
    <row r="380" spans="1:65" s="2" customFormat="1" ht="24" customHeight="1">
      <c r="A380" s="29"/>
      <c r="B380" s="145"/>
      <c r="C380" s="146" t="s">
        <v>1326</v>
      </c>
      <c r="D380" s="146" t="s">
        <v>158</v>
      </c>
      <c r="E380" s="147" t="s">
        <v>424</v>
      </c>
      <c r="F380" s="148" t="s">
        <v>425</v>
      </c>
      <c r="G380" s="149" t="s">
        <v>217</v>
      </c>
      <c r="H380" s="150">
        <v>16.329000000000001</v>
      </c>
      <c r="I380" s="151">
        <v>613.5</v>
      </c>
      <c r="J380" s="151">
        <f>ROUND(I380*H380,2)</f>
        <v>10017.84</v>
      </c>
      <c r="K380" s="148" t="s">
        <v>162</v>
      </c>
      <c r="L380" s="30"/>
      <c r="M380" s="152" t="s">
        <v>1</v>
      </c>
      <c r="N380" s="153" t="s">
        <v>39</v>
      </c>
      <c r="O380" s="154">
        <v>0</v>
      </c>
      <c r="P380" s="154">
        <f>O380*H380</f>
        <v>0</v>
      </c>
      <c r="Q380" s="154">
        <v>0</v>
      </c>
      <c r="R380" s="154">
        <f>Q380*H380</f>
        <v>0</v>
      </c>
      <c r="S380" s="154">
        <v>0</v>
      </c>
      <c r="T380" s="155">
        <f>S380*H380</f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56" t="s">
        <v>163</v>
      </c>
      <c r="AT380" s="156" t="s">
        <v>158</v>
      </c>
      <c r="AU380" s="156" t="s">
        <v>83</v>
      </c>
      <c r="AY380" s="17" t="s">
        <v>156</v>
      </c>
      <c r="BE380" s="157">
        <f>IF(N380="základní",J380,0)</f>
        <v>10017.84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7" t="s">
        <v>81</v>
      </c>
      <c r="BK380" s="157">
        <f>ROUND(I380*H380,2)</f>
        <v>10017.84</v>
      </c>
      <c r="BL380" s="17" t="s">
        <v>163</v>
      </c>
      <c r="BM380" s="156" t="s">
        <v>1327</v>
      </c>
    </row>
    <row r="381" spans="1:65" s="2" customFormat="1" ht="28.8">
      <c r="A381" s="29"/>
      <c r="B381" s="30"/>
      <c r="C381" s="29"/>
      <c r="D381" s="158" t="s">
        <v>165</v>
      </c>
      <c r="E381" s="29"/>
      <c r="F381" s="159" t="s">
        <v>427</v>
      </c>
      <c r="G381" s="29"/>
      <c r="H381" s="29"/>
      <c r="I381" s="29"/>
      <c r="J381" s="29"/>
      <c r="K381" s="29"/>
      <c r="L381" s="30"/>
      <c r="M381" s="160"/>
      <c r="N381" s="161"/>
      <c r="O381" s="55"/>
      <c r="P381" s="55"/>
      <c r="Q381" s="55"/>
      <c r="R381" s="55"/>
      <c r="S381" s="55"/>
      <c r="T381" s="56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T381" s="17" t="s">
        <v>165</v>
      </c>
      <c r="AU381" s="17" t="s">
        <v>83</v>
      </c>
    </row>
    <row r="382" spans="1:65" s="13" customFormat="1">
      <c r="B382" s="162"/>
      <c r="D382" s="158" t="s">
        <v>167</v>
      </c>
      <c r="E382" s="163" t="s">
        <v>1</v>
      </c>
      <c r="F382" s="164" t="s">
        <v>1328</v>
      </c>
      <c r="H382" s="165">
        <v>16.329000000000001</v>
      </c>
      <c r="L382" s="162"/>
      <c r="M382" s="166"/>
      <c r="N382" s="167"/>
      <c r="O382" s="167"/>
      <c r="P382" s="167"/>
      <c r="Q382" s="167"/>
      <c r="R382" s="167"/>
      <c r="S382" s="167"/>
      <c r="T382" s="168"/>
      <c r="AT382" s="163" t="s">
        <v>167</v>
      </c>
      <c r="AU382" s="163" t="s">
        <v>83</v>
      </c>
      <c r="AV382" s="13" t="s">
        <v>83</v>
      </c>
      <c r="AW382" s="13" t="s">
        <v>30</v>
      </c>
      <c r="AX382" s="13" t="s">
        <v>81</v>
      </c>
      <c r="AY382" s="163" t="s">
        <v>156</v>
      </c>
    </row>
    <row r="383" spans="1:65" s="2" customFormat="1" ht="24" customHeight="1">
      <c r="A383" s="29"/>
      <c r="B383" s="145"/>
      <c r="C383" s="146" t="s">
        <v>1329</v>
      </c>
      <c r="D383" s="146" t="s">
        <v>158</v>
      </c>
      <c r="E383" s="147" t="s">
        <v>430</v>
      </c>
      <c r="F383" s="148" t="s">
        <v>431</v>
      </c>
      <c r="G383" s="149" t="s">
        <v>217</v>
      </c>
      <c r="H383" s="150">
        <v>5.8579999999999997</v>
      </c>
      <c r="I383" s="151">
        <v>184.05</v>
      </c>
      <c r="J383" s="151">
        <f>ROUND(I383*H383,2)</f>
        <v>1078.1600000000001</v>
      </c>
      <c r="K383" s="148" t="s">
        <v>162</v>
      </c>
      <c r="L383" s="30"/>
      <c r="M383" s="152" t="s">
        <v>1</v>
      </c>
      <c r="N383" s="153" t="s">
        <v>39</v>
      </c>
      <c r="O383" s="154">
        <v>0</v>
      </c>
      <c r="P383" s="154">
        <f>O383*H383</f>
        <v>0</v>
      </c>
      <c r="Q383" s="154">
        <v>0</v>
      </c>
      <c r="R383" s="154">
        <f>Q383*H383</f>
        <v>0</v>
      </c>
      <c r="S383" s="154">
        <v>0</v>
      </c>
      <c r="T383" s="155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6" t="s">
        <v>163</v>
      </c>
      <c r="AT383" s="156" t="s">
        <v>158</v>
      </c>
      <c r="AU383" s="156" t="s">
        <v>83</v>
      </c>
      <c r="AY383" s="17" t="s">
        <v>156</v>
      </c>
      <c r="BE383" s="157">
        <f>IF(N383="základní",J383,0)</f>
        <v>1078.1600000000001</v>
      </c>
      <c r="BF383" s="157">
        <f>IF(N383="snížená",J383,0)</f>
        <v>0</v>
      </c>
      <c r="BG383" s="157">
        <f>IF(N383="zákl. přenesená",J383,0)</f>
        <v>0</v>
      </c>
      <c r="BH383" s="157">
        <f>IF(N383="sníž. přenesená",J383,0)</f>
        <v>0</v>
      </c>
      <c r="BI383" s="157">
        <f>IF(N383="nulová",J383,0)</f>
        <v>0</v>
      </c>
      <c r="BJ383" s="17" t="s">
        <v>81</v>
      </c>
      <c r="BK383" s="157">
        <f>ROUND(I383*H383,2)</f>
        <v>1078.1600000000001</v>
      </c>
      <c r="BL383" s="17" t="s">
        <v>163</v>
      </c>
      <c r="BM383" s="156" t="s">
        <v>1330</v>
      </c>
    </row>
    <row r="384" spans="1:65" s="2" customFormat="1" ht="28.8">
      <c r="A384" s="29"/>
      <c r="B384" s="30"/>
      <c r="C384" s="29"/>
      <c r="D384" s="158" t="s">
        <v>165</v>
      </c>
      <c r="E384" s="29"/>
      <c r="F384" s="159" t="s">
        <v>219</v>
      </c>
      <c r="G384" s="29"/>
      <c r="H384" s="29"/>
      <c r="I384" s="29"/>
      <c r="J384" s="29"/>
      <c r="K384" s="29"/>
      <c r="L384" s="30"/>
      <c r="M384" s="160"/>
      <c r="N384" s="161"/>
      <c r="O384" s="55"/>
      <c r="P384" s="55"/>
      <c r="Q384" s="55"/>
      <c r="R384" s="55"/>
      <c r="S384" s="55"/>
      <c r="T384" s="56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T384" s="17" t="s">
        <v>165</v>
      </c>
      <c r="AU384" s="17" t="s">
        <v>83</v>
      </c>
    </row>
    <row r="385" spans="1:65" s="13" customFormat="1">
      <c r="B385" s="162"/>
      <c r="D385" s="158" t="s">
        <v>167</v>
      </c>
      <c r="E385" s="163" t="s">
        <v>1</v>
      </c>
      <c r="F385" s="164" t="s">
        <v>1331</v>
      </c>
      <c r="H385" s="165">
        <v>5.8579999999999997</v>
      </c>
      <c r="L385" s="162"/>
      <c r="M385" s="166"/>
      <c r="N385" s="167"/>
      <c r="O385" s="167"/>
      <c r="P385" s="167"/>
      <c r="Q385" s="167"/>
      <c r="R385" s="167"/>
      <c r="S385" s="167"/>
      <c r="T385" s="168"/>
      <c r="AT385" s="163" t="s">
        <v>167</v>
      </c>
      <c r="AU385" s="163" t="s">
        <v>83</v>
      </c>
      <c r="AV385" s="13" t="s">
        <v>83</v>
      </c>
      <c r="AW385" s="13" t="s">
        <v>30</v>
      </c>
      <c r="AX385" s="13" t="s">
        <v>81</v>
      </c>
      <c r="AY385" s="163" t="s">
        <v>156</v>
      </c>
    </row>
    <row r="386" spans="1:65" s="12" customFormat="1" ht="22.95" customHeight="1">
      <c r="B386" s="133"/>
      <c r="D386" s="134" t="s">
        <v>73</v>
      </c>
      <c r="E386" s="143" t="s">
        <v>433</v>
      </c>
      <c r="F386" s="143" t="s">
        <v>434</v>
      </c>
      <c r="J386" s="144">
        <f>BK386</f>
        <v>14897.24</v>
      </c>
      <c r="L386" s="133"/>
      <c r="M386" s="137"/>
      <c r="N386" s="138"/>
      <c r="O386" s="138"/>
      <c r="P386" s="139">
        <f>SUM(P387:P388)</f>
        <v>35.317120000000003</v>
      </c>
      <c r="Q386" s="138"/>
      <c r="R386" s="139">
        <f>SUM(R387:R388)</f>
        <v>0</v>
      </c>
      <c r="S386" s="138"/>
      <c r="T386" s="140">
        <f>SUM(T387:T388)</f>
        <v>0</v>
      </c>
      <c r="AR386" s="134" t="s">
        <v>81</v>
      </c>
      <c r="AT386" s="141" t="s">
        <v>73</v>
      </c>
      <c r="AU386" s="141" t="s">
        <v>81</v>
      </c>
      <c r="AY386" s="134" t="s">
        <v>156</v>
      </c>
      <c r="BK386" s="142">
        <f>SUM(BK387:BK388)</f>
        <v>14897.24</v>
      </c>
    </row>
    <row r="387" spans="1:65" s="2" customFormat="1" ht="24" customHeight="1">
      <c r="A387" s="29"/>
      <c r="B387" s="145"/>
      <c r="C387" s="146" t="s">
        <v>1332</v>
      </c>
      <c r="D387" s="146" t="s">
        <v>158</v>
      </c>
      <c r="E387" s="147" t="s">
        <v>436</v>
      </c>
      <c r="F387" s="148" t="s">
        <v>437</v>
      </c>
      <c r="G387" s="149" t="s">
        <v>217</v>
      </c>
      <c r="H387" s="150">
        <v>88.96</v>
      </c>
      <c r="I387" s="151">
        <v>167.46</v>
      </c>
      <c r="J387" s="151">
        <f>ROUND(I387*H387,2)</f>
        <v>14897.24</v>
      </c>
      <c r="K387" s="148" t="s">
        <v>162</v>
      </c>
      <c r="L387" s="30"/>
      <c r="M387" s="152" t="s">
        <v>1</v>
      </c>
      <c r="N387" s="153" t="s">
        <v>39</v>
      </c>
      <c r="O387" s="154">
        <v>0.39700000000000002</v>
      </c>
      <c r="P387" s="154">
        <f>O387*H387</f>
        <v>35.317120000000003</v>
      </c>
      <c r="Q387" s="154">
        <v>0</v>
      </c>
      <c r="R387" s="154">
        <f>Q387*H387</f>
        <v>0</v>
      </c>
      <c r="S387" s="154">
        <v>0</v>
      </c>
      <c r="T387" s="155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56" t="s">
        <v>163</v>
      </c>
      <c r="AT387" s="156" t="s">
        <v>158</v>
      </c>
      <c r="AU387" s="156" t="s">
        <v>83</v>
      </c>
      <c r="AY387" s="17" t="s">
        <v>156</v>
      </c>
      <c r="BE387" s="157">
        <f>IF(N387="základní",J387,0)</f>
        <v>14897.24</v>
      </c>
      <c r="BF387" s="157">
        <f>IF(N387="snížená",J387,0)</f>
        <v>0</v>
      </c>
      <c r="BG387" s="157">
        <f>IF(N387="zákl. přenesená",J387,0)</f>
        <v>0</v>
      </c>
      <c r="BH387" s="157">
        <f>IF(N387="sníž. přenesená",J387,0)</f>
        <v>0</v>
      </c>
      <c r="BI387" s="157">
        <f>IF(N387="nulová",J387,0)</f>
        <v>0</v>
      </c>
      <c r="BJ387" s="17" t="s">
        <v>81</v>
      </c>
      <c r="BK387" s="157">
        <f>ROUND(I387*H387,2)</f>
        <v>14897.24</v>
      </c>
      <c r="BL387" s="17" t="s">
        <v>163</v>
      </c>
      <c r="BM387" s="156" t="s">
        <v>1333</v>
      </c>
    </row>
    <row r="388" spans="1:65" s="2" customFormat="1" ht="19.2">
      <c r="A388" s="29"/>
      <c r="B388" s="30"/>
      <c r="C388" s="29"/>
      <c r="D388" s="158" t="s">
        <v>165</v>
      </c>
      <c r="E388" s="29"/>
      <c r="F388" s="159" t="s">
        <v>439</v>
      </c>
      <c r="G388" s="29"/>
      <c r="H388" s="29"/>
      <c r="I388" s="29"/>
      <c r="J388" s="29"/>
      <c r="K388" s="29"/>
      <c r="L388" s="30"/>
      <c r="M388" s="186"/>
      <c r="N388" s="187"/>
      <c r="O388" s="188"/>
      <c r="P388" s="188"/>
      <c r="Q388" s="188"/>
      <c r="R388" s="188"/>
      <c r="S388" s="188"/>
      <c r="T388" s="18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T388" s="17" t="s">
        <v>165</v>
      </c>
      <c r="AU388" s="17" t="s">
        <v>83</v>
      </c>
    </row>
    <row r="389" spans="1:65" s="2" customFormat="1" ht="7.05" customHeight="1">
      <c r="A389" s="29"/>
      <c r="B389" s="44"/>
      <c r="C389" s="45"/>
      <c r="D389" s="45"/>
      <c r="E389" s="45"/>
      <c r="F389" s="45"/>
      <c r="G389" s="45"/>
      <c r="H389" s="45"/>
      <c r="I389" s="45"/>
      <c r="J389" s="45"/>
      <c r="K389" s="45"/>
      <c r="L389" s="30"/>
      <c r="M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</row>
  </sheetData>
  <autoFilter ref="C128:K388" xr:uid="{00000000-0009-0000-0000-000009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369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110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1334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ROUND(J129, 2)</f>
        <v>479830.25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ROUND((SUM(BE129:BE368)),  2)</f>
        <v>479830.25</v>
      </c>
      <c r="G35" s="29"/>
      <c r="H35" s="29"/>
      <c r="I35" s="103">
        <v>0.21</v>
      </c>
      <c r="J35" s="102">
        <f>ROUND(((SUM(BE129:BE368))*I35),  2)</f>
        <v>100764.35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ROUND((SUM(BF129:BF368)),  2)</f>
        <v>0</v>
      </c>
      <c r="G36" s="29"/>
      <c r="H36" s="29"/>
      <c r="I36" s="103">
        <v>0.15</v>
      </c>
      <c r="J36" s="102">
        <f>ROUND(((SUM(BF129:BF368))*I36),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ROUND((SUM(BG129:BG368)),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ROUND((SUM(BH129:BH368)),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ROUND((SUM(BI129:BI368)),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580594.6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A2 -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J129</f>
        <v>479830.25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J130</f>
        <v>479830.25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J131</f>
        <v>60226.700000000004</v>
      </c>
      <c r="L100" s="119"/>
    </row>
    <row r="101" spans="1:47" s="10" customFormat="1" ht="19.95" customHeight="1">
      <c r="B101" s="119"/>
      <c r="D101" s="120" t="s">
        <v>135</v>
      </c>
      <c r="E101" s="121"/>
      <c r="F101" s="121"/>
      <c r="G101" s="121"/>
      <c r="H101" s="121"/>
      <c r="I101" s="121"/>
      <c r="J101" s="122">
        <f>J233</f>
        <v>1298.3800000000001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J237</f>
        <v>198382.16999999998</v>
      </c>
      <c r="L102" s="119"/>
    </row>
    <row r="103" spans="1:47" s="10" customFormat="1" ht="19.95" customHeight="1">
      <c r="B103" s="119"/>
      <c r="D103" s="120" t="s">
        <v>1335</v>
      </c>
      <c r="E103" s="121"/>
      <c r="F103" s="121"/>
      <c r="G103" s="121"/>
      <c r="H103" s="121"/>
      <c r="I103" s="121"/>
      <c r="J103" s="122">
        <f>J275</f>
        <v>260.02</v>
      </c>
      <c r="L103" s="119"/>
    </row>
    <row r="104" spans="1:47" s="10" customFormat="1" ht="19.95" customHeight="1">
      <c r="B104" s="119"/>
      <c r="D104" s="120" t="s">
        <v>137</v>
      </c>
      <c r="E104" s="121"/>
      <c r="F104" s="121"/>
      <c r="G104" s="121"/>
      <c r="H104" s="121"/>
      <c r="I104" s="121"/>
      <c r="J104" s="122">
        <f>J279</f>
        <v>164547.12999999998</v>
      </c>
      <c r="L104" s="119"/>
    </row>
    <row r="105" spans="1:47" s="10" customFormat="1" ht="14.85" customHeight="1">
      <c r="B105" s="119"/>
      <c r="D105" s="120" t="s">
        <v>138</v>
      </c>
      <c r="E105" s="121"/>
      <c r="F105" s="121"/>
      <c r="G105" s="121"/>
      <c r="H105" s="121"/>
      <c r="I105" s="121"/>
      <c r="J105" s="122">
        <f>J321</f>
        <v>30392.99</v>
      </c>
      <c r="L105" s="119"/>
    </row>
    <row r="106" spans="1:47" s="10" customFormat="1" ht="19.95" customHeight="1">
      <c r="B106" s="119"/>
      <c r="D106" s="120" t="s">
        <v>139</v>
      </c>
      <c r="E106" s="121"/>
      <c r="F106" s="121"/>
      <c r="G106" s="121"/>
      <c r="H106" s="121"/>
      <c r="I106" s="121"/>
      <c r="J106" s="122">
        <f>J340</f>
        <v>37738.020000000004</v>
      </c>
      <c r="L106" s="119"/>
    </row>
    <row r="107" spans="1:47" s="10" customFormat="1" ht="19.95" customHeight="1">
      <c r="B107" s="119"/>
      <c r="D107" s="120" t="s">
        <v>140</v>
      </c>
      <c r="E107" s="121"/>
      <c r="F107" s="121"/>
      <c r="G107" s="121"/>
      <c r="H107" s="121"/>
      <c r="I107" s="121"/>
      <c r="J107" s="122">
        <f>J366</f>
        <v>17377.830000000002</v>
      </c>
      <c r="L107" s="119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7.0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05" customHeight="1">
      <c r="A114" s="29"/>
      <c r="B114" s="30"/>
      <c r="C114" s="21" t="s">
        <v>141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.0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41" t="str">
        <f>E7</f>
        <v>Chodníky v obci Stratov - III. etapa</v>
      </c>
      <c r="F117" s="242"/>
      <c r="G117" s="242"/>
      <c r="H117" s="242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20"/>
      <c r="C118" s="26" t="s">
        <v>124</v>
      </c>
      <c r="L118" s="20"/>
    </row>
    <row r="119" spans="1:31" s="2" customFormat="1" ht="16.5" customHeight="1">
      <c r="A119" s="29"/>
      <c r="B119" s="30"/>
      <c r="C119" s="29"/>
      <c r="D119" s="29"/>
      <c r="E119" s="241" t="s">
        <v>1101</v>
      </c>
      <c r="F119" s="240"/>
      <c r="G119" s="240"/>
      <c r="H119" s="240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126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0" t="str">
        <f>E11</f>
        <v>Větev A2 - Chodníky - I.etapa - neuznatelné náklady</v>
      </c>
      <c r="F121" s="240"/>
      <c r="G121" s="240"/>
      <c r="H121" s="24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7.0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20</v>
      </c>
      <c r="D123" s="29"/>
      <c r="E123" s="29"/>
      <c r="F123" s="24" t="str">
        <f>F14</f>
        <v>Stratov</v>
      </c>
      <c r="G123" s="29"/>
      <c r="H123" s="29"/>
      <c r="I123" s="26" t="s">
        <v>22</v>
      </c>
      <c r="J123" s="52">
        <f>IF(J14="","",J14)</f>
        <v>44537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8.05" customHeight="1">
      <c r="A125" s="29"/>
      <c r="B125" s="30"/>
      <c r="C125" s="26" t="s">
        <v>23</v>
      </c>
      <c r="D125" s="29"/>
      <c r="E125" s="29"/>
      <c r="F125" s="24" t="str">
        <f>E17</f>
        <v xml:space="preserve"> </v>
      </c>
      <c r="G125" s="29"/>
      <c r="H125" s="29"/>
      <c r="I125" s="26" t="s">
        <v>28</v>
      </c>
      <c r="J125" s="27" t="str">
        <f>E23</f>
        <v>Projekce dopravní Filip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3" customHeight="1">
      <c r="A126" s="29"/>
      <c r="B126" s="30"/>
      <c r="C126" s="26" t="s">
        <v>27</v>
      </c>
      <c r="D126" s="29"/>
      <c r="E126" s="29"/>
      <c r="F126" s="24" t="str">
        <f>IF(E20="","",E20)</f>
        <v>SWIETELSKY stavební s.r.o., odštěpný závod Dopravní stavby STŘED</v>
      </c>
      <c r="G126" s="29"/>
      <c r="H126" s="29"/>
      <c r="I126" s="26" t="s">
        <v>31</v>
      </c>
      <c r="J126" s="27" t="str">
        <f>E26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142</v>
      </c>
      <c r="D128" s="126" t="s">
        <v>59</v>
      </c>
      <c r="E128" s="126" t="s">
        <v>55</v>
      </c>
      <c r="F128" s="126" t="s">
        <v>56</v>
      </c>
      <c r="G128" s="126" t="s">
        <v>143</v>
      </c>
      <c r="H128" s="126" t="s">
        <v>144</v>
      </c>
      <c r="I128" s="126" t="s">
        <v>145</v>
      </c>
      <c r="J128" s="126" t="s">
        <v>130</v>
      </c>
      <c r="K128" s="127" t="s">
        <v>146</v>
      </c>
      <c r="L128" s="128"/>
      <c r="M128" s="59" t="s">
        <v>1</v>
      </c>
      <c r="N128" s="60" t="s">
        <v>38</v>
      </c>
      <c r="O128" s="60" t="s">
        <v>147</v>
      </c>
      <c r="P128" s="60" t="s">
        <v>148</v>
      </c>
      <c r="Q128" s="60" t="s">
        <v>149</v>
      </c>
      <c r="R128" s="60" t="s">
        <v>150</v>
      </c>
      <c r="S128" s="60" t="s">
        <v>151</v>
      </c>
      <c r="T128" s="61" t="s">
        <v>152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5" s="2" customFormat="1" ht="22.95" customHeight="1">
      <c r="A129" s="29"/>
      <c r="B129" s="30"/>
      <c r="C129" s="66" t="s">
        <v>153</v>
      </c>
      <c r="D129" s="29"/>
      <c r="E129" s="29"/>
      <c r="F129" s="29"/>
      <c r="G129" s="29"/>
      <c r="H129" s="29"/>
      <c r="I129" s="29"/>
      <c r="J129" s="129">
        <f>BK129</f>
        <v>479830.25</v>
      </c>
      <c r="K129" s="29"/>
      <c r="L129" s="30"/>
      <c r="M129" s="62"/>
      <c r="N129" s="53"/>
      <c r="O129" s="63"/>
      <c r="P129" s="130">
        <f>P130</f>
        <v>439.74508600000001</v>
      </c>
      <c r="Q129" s="63"/>
      <c r="R129" s="130">
        <f>R130</f>
        <v>103.77307729999998</v>
      </c>
      <c r="S129" s="63"/>
      <c r="T129" s="131">
        <f>T130</f>
        <v>92.191400000000002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73</v>
      </c>
      <c r="AU129" s="17" t="s">
        <v>132</v>
      </c>
      <c r="BK129" s="132">
        <f>BK130</f>
        <v>479830.25</v>
      </c>
    </row>
    <row r="130" spans="1:65" s="12" customFormat="1" ht="25.95" customHeight="1">
      <c r="B130" s="133"/>
      <c r="D130" s="134" t="s">
        <v>73</v>
      </c>
      <c r="E130" s="135" t="s">
        <v>154</v>
      </c>
      <c r="F130" s="135" t="s">
        <v>155</v>
      </c>
      <c r="J130" s="136">
        <f>BK130</f>
        <v>479830.25</v>
      </c>
      <c r="L130" s="133"/>
      <c r="M130" s="137"/>
      <c r="N130" s="138"/>
      <c r="O130" s="138"/>
      <c r="P130" s="139">
        <f>P131+P233+P237+P275+P279+P340+P366</f>
        <v>439.74508600000001</v>
      </c>
      <c r="Q130" s="138"/>
      <c r="R130" s="139">
        <f>R131+R233+R237+R275+R279+R340+R366</f>
        <v>103.77307729999998</v>
      </c>
      <c r="S130" s="138"/>
      <c r="T130" s="140">
        <f>T131+T233+T237+T275+T279+T340+T366</f>
        <v>92.191400000000002</v>
      </c>
      <c r="AR130" s="134" t="s">
        <v>81</v>
      </c>
      <c r="AT130" s="141" t="s">
        <v>73</v>
      </c>
      <c r="AU130" s="141" t="s">
        <v>74</v>
      </c>
      <c r="AY130" s="134" t="s">
        <v>156</v>
      </c>
      <c r="BK130" s="142">
        <f>BK131+BK233+BK237+BK275+BK279+BK340+BK366</f>
        <v>479830.25</v>
      </c>
    </row>
    <row r="131" spans="1:65" s="12" customFormat="1" ht="22.95" customHeight="1">
      <c r="B131" s="133"/>
      <c r="D131" s="134" t="s">
        <v>73</v>
      </c>
      <c r="E131" s="143" t="s">
        <v>81</v>
      </c>
      <c r="F131" s="143" t="s">
        <v>157</v>
      </c>
      <c r="J131" s="144">
        <f>BK131</f>
        <v>60226.700000000004</v>
      </c>
      <c r="L131" s="133"/>
      <c r="M131" s="137"/>
      <c r="N131" s="138"/>
      <c r="O131" s="138"/>
      <c r="P131" s="139">
        <f>SUM(P132:P232)</f>
        <v>119.133765</v>
      </c>
      <c r="Q131" s="138"/>
      <c r="R131" s="139">
        <f>SUM(R132:R232)</f>
        <v>2.7968E-2</v>
      </c>
      <c r="S131" s="138"/>
      <c r="T131" s="140">
        <f>SUM(T132:T232)</f>
        <v>0</v>
      </c>
      <c r="AR131" s="134" t="s">
        <v>81</v>
      </c>
      <c r="AT131" s="141" t="s">
        <v>73</v>
      </c>
      <c r="AU131" s="141" t="s">
        <v>81</v>
      </c>
      <c r="AY131" s="134" t="s">
        <v>156</v>
      </c>
      <c r="BK131" s="142">
        <f>SUM(BK132:BK232)</f>
        <v>60226.700000000004</v>
      </c>
    </row>
    <row r="132" spans="1:65" s="2" customFormat="1" ht="24" customHeight="1">
      <c r="A132" s="29"/>
      <c r="B132" s="145"/>
      <c r="C132" s="146" t="s">
        <v>81</v>
      </c>
      <c r="D132" s="146" t="s">
        <v>158</v>
      </c>
      <c r="E132" s="147" t="s">
        <v>159</v>
      </c>
      <c r="F132" s="148" t="s">
        <v>160</v>
      </c>
      <c r="G132" s="149" t="s">
        <v>161</v>
      </c>
      <c r="H132" s="150">
        <v>31.745000000000001</v>
      </c>
      <c r="I132" s="151">
        <v>138.77000000000001</v>
      </c>
      <c r="J132" s="151">
        <f>ROUND(I132*H132,2)</f>
        <v>4405.25</v>
      </c>
      <c r="K132" s="148" t="s">
        <v>162</v>
      </c>
      <c r="L132" s="30"/>
      <c r="M132" s="152" t="s">
        <v>1</v>
      </c>
      <c r="N132" s="153" t="s">
        <v>39</v>
      </c>
      <c r="O132" s="154">
        <v>0.36799999999999999</v>
      </c>
      <c r="P132" s="154">
        <f>O132*H132</f>
        <v>11.68216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163</v>
      </c>
      <c r="AT132" s="156" t="s">
        <v>158</v>
      </c>
      <c r="AU132" s="156" t="s">
        <v>83</v>
      </c>
      <c r="AY132" s="17" t="s">
        <v>156</v>
      </c>
      <c r="BE132" s="157">
        <f>IF(N132="základní",J132,0)</f>
        <v>4405.25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81</v>
      </c>
      <c r="BK132" s="157">
        <f>ROUND(I132*H132,2)</f>
        <v>4405.25</v>
      </c>
      <c r="BL132" s="17" t="s">
        <v>163</v>
      </c>
      <c r="BM132" s="156" t="s">
        <v>1336</v>
      </c>
    </row>
    <row r="133" spans="1:65" s="2" customFormat="1" ht="28.8">
      <c r="A133" s="29"/>
      <c r="B133" s="30"/>
      <c r="C133" s="29"/>
      <c r="D133" s="158" t="s">
        <v>165</v>
      </c>
      <c r="E133" s="29"/>
      <c r="F133" s="159" t="s">
        <v>166</v>
      </c>
      <c r="G133" s="29"/>
      <c r="H133" s="29"/>
      <c r="I133" s="29"/>
      <c r="J133" s="29"/>
      <c r="K133" s="29"/>
      <c r="L133" s="30"/>
      <c r="M133" s="160"/>
      <c r="N133" s="161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165</v>
      </c>
      <c r="AU133" s="17" t="s">
        <v>83</v>
      </c>
    </row>
    <row r="134" spans="1:65" s="13" customFormat="1">
      <c r="B134" s="162"/>
      <c r="D134" s="158" t="s">
        <v>167</v>
      </c>
      <c r="E134" s="163" t="s">
        <v>1</v>
      </c>
      <c r="F134" s="164" t="s">
        <v>1337</v>
      </c>
      <c r="H134" s="165">
        <v>3.45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3" customFormat="1">
      <c r="B135" s="162"/>
      <c r="D135" s="158" t="s">
        <v>167</v>
      </c>
      <c r="E135" s="163" t="s">
        <v>1</v>
      </c>
      <c r="F135" s="164" t="s">
        <v>1338</v>
      </c>
      <c r="H135" s="165">
        <v>25.574999999999999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167</v>
      </c>
      <c r="AU135" s="163" t="s">
        <v>83</v>
      </c>
      <c r="AV135" s="13" t="s">
        <v>83</v>
      </c>
      <c r="AW135" s="13" t="s">
        <v>30</v>
      </c>
      <c r="AX135" s="13" t="s">
        <v>74</v>
      </c>
      <c r="AY135" s="163" t="s">
        <v>156</v>
      </c>
    </row>
    <row r="136" spans="1:65" s="13" customFormat="1">
      <c r="B136" s="162"/>
      <c r="D136" s="158" t="s">
        <v>167</v>
      </c>
      <c r="E136" s="163" t="s">
        <v>1</v>
      </c>
      <c r="F136" s="164" t="s">
        <v>1339</v>
      </c>
      <c r="H136" s="165">
        <v>2.72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74</v>
      </c>
      <c r="AY136" s="163" t="s">
        <v>156</v>
      </c>
    </row>
    <row r="137" spans="1:65" s="14" customFormat="1">
      <c r="B137" s="169"/>
      <c r="D137" s="158" t="s">
        <v>167</v>
      </c>
      <c r="E137" s="170" t="s">
        <v>1</v>
      </c>
      <c r="F137" s="171" t="s">
        <v>172</v>
      </c>
      <c r="H137" s="172">
        <v>31.744999999999997</v>
      </c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167</v>
      </c>
      <c r="AU137" s="170" t="s">
        <v>83</v>
      </c>
      <c r="AV137" s="14" t="s">
        <v>163</v>
      </c>
      <c r="AW137" s="14" t="s">
        <v>30</v>
      </c>
      <c r="AX137" s="14" t="s">
        <v>81</v>
      </c>
      <c r="AY137" s="170" t="s">
        <v>156</v>
      </c>
    </row>
    <row r="138" spans="1:65" s="2" customFormat="1" ht="16.5" customHeight="1">
      <c r="A138" s="29"/>
      <c r="B138" s="145"/>
      <c r="C138" s="146" t="s">
        <v>83</v>
      </c>
      <c r="D138" s="146" t="s">
        <v>158</v>
      </c>
      <c r="E138" s="147" t="s">
        <v>173</v>
      </c>
      <c r="F138" s="148" t="s">
        <v>174</v>
      </c>
      <c r="G138" s="149" t="s">
        <v>161</v>
      </c>
      <c r="H138" s="150">
        <v>31.745000000000001</v>
      </c>
      <c r="I138" s="151">
        <v>29.63</v>
      </c>
      <c r="J138" s="151">
        <f>ROUND(I138*H138,2)</f>
        <v>940.6</v>
      </c>
      <c r="K138" s="148" t="s">
        <v>162</v>
      </c>
      <c r="L138" s="30"/>
      <c r="M138" s="152" t="s">
        <v>1</v>
      </c>
      <c r="N138" s="153" t="s">
        <v>39</v>
      </c>
      <c r="O138" s="154">
        <v>5.8000000000000003E-2</v>
      </c>
      <c r="P138" s="154">
        <f>O138*H138</f>
        <v>1.8412100000000002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163</v>
      </c>
      <c r="AT138" s="156" t="s">
        <v>158</v>
      </c>
      <c r="AU138" s="156" t="s">
        <v>83</v>
      </c>
      <c r="AY138" s="17" t="s">
        <v>156</v>
      </c>
      <c r="BE138" s="157">
        <f>IF(N138="základní",J138,0)</f>
        <v>940.6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81</v>
      </c>
      <c r="BK138" s="157">
        <f>ROUND(I138*H138,2)</f>
        <v>940.6</v>
      </c>
      <c r="BL138" s="17" t="s">
        <v>163</v>
      </c>
      <c r="BM138" s="156" t="s">
        <v>1340</v>
      </c>
    </row>
    <row r="139" spans="1:65" s="2" customFormat="1" ht="38.4">
      <c r="A139" s="29"/>
      <c r="B139" s="30"/>
      <c r="C139" s="29"/>
      <c r="D139" s="158" t="s">
        <v>165</v>
      </c>
      <c r="E139" s="29"/>
      <c r="F139" s="159" t="s">
        <v>176</v>
      </c>
      <c r="G139" s="29"/>
      <c r="H139" s="29"/>
      <c r="I139" s="29"/>
      <c r="J139" s="29"/>
      <c r="K139" s="29"/>
      <c r="L139" s="30"/>
      <c r="M139" s="160"/>
      <c r="N139" s="161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7" t="s">
        <v>165</v>
      </c>
      <c r="AU139" s="17" t="s">
        <v>83</v>
      </c>
    </row>
    <row r="140" spans="1:65" s="13" customFormat="1">
      <c r="B140" s="162"/>
      <c r="D140" s="158" t="s">
        <v>167</v>
      </c>
      <c r="E140" s="163" t="s">
        <v>1</v>
      </c>
      <c r="F140" s="164" t="s">
        <v>1341</v>
      </c>
      <c r="H140" s="165">
        <v>31.745000000000001</v>
      </c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167</v>
      </c>
      <c r="AU140" s="163" t="s">
        <v>83</v>
      </c>
      <c r="AV140" s="13" t="s">
        <v>83</v>
      </c>
      <c r="AW140" s="13" t="s">
        <v>30</v>
      </c>
      <c r="AX140" s="13" t="s">
        <v>81</v>
      </c>
      <c r="AY140" s="163" t="s">
        <v>156</v>
      </c>
    </row>
    <row r="141" spans="1:65" s="2" customFormat="1" ht="24" customHeight="1">
      <c r="A141" s="29"/>
      <c r="B141" s="145"/>
      <c r="C141" s="146" t="s">
        <v>178</v>
      </c>
      <c r="D141" s="146" t="s">
        <v>158</v>
      </c>
      <c r="E141" s="147" t="s">
        <v>179</v>
      </c>
      <c r="F141" s="148" t="s">
        <v>180</v>
      </c>
      <c r="G141" s="149" t="s">
        <v>161</v>
      </c>
      <c r="H141" s="150">
        <v>15.64</v>
      </c>
      <c r="I141" s="151">
        <v>592.55999999999995</v>
      </c>
      <c r="J141" s="151">
        <f>ROUND(I141*H141,2)</f>
        <v>9267.64</v>
      </c>
      <c r="K141" s="148" t="s">
        <v>162</v>
      </c>
      <c r="L141" s="30"/>
      <c r="M141" s="152" t="s">
        <v>1</v>
      </c>
      <c r="N141" s="153" t="s">
        <v>39</v>
      </c>
      <c r="O141" s="154">
        <v>2.3199999999999998</v>
      </c>
      <c r="P141" s="154">
        <f>O141*H141</f>
        <v>36.284799999999997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163</v>
      </c>
      <c r="AT141" s="156" t="s">
        <v>158</v>
      </c>
      <c r="AU141" s="156" t="s">
        <v>83</v>
      </c>
      <c r="AY141" s="17" t="s">
        <v>156</v>
      </c>
      <c r="BE141" s="157">
        <f>IF(N141="základní",J141,0)</f>
        <v>9267.64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81</v>
      </c>
      <c r="BK141" s="157">
        <f>ROUND(I141*H141,2)</f>
        <v>9267.64</v>
      </c>
      <c r="BL141" s="17" t="s">
        <v>163</v>
      </c>
      <c r="BM141" s="156" t="s">
        <v>1342</v>
      </c>
    </row>
    <row r="142" spans="1:65" s="2" customFormat="1" ht="28.8">
      <c r="A142" s="29"/>
      <c r="B142" s="30"/>
      <c r="C142" s="29"/>
      <c r="D142" s="158" t="s">
        <v>165</v>
      </c>
      <c r="E142" s="29"/>
      <c r="F142" s="159" t="s">
        <v>182</v>
      </c>
      <c r="G142" s="29"/>
      <c r="H142" s="29"/>
      <c r="I142" s="29"/>
      <c r="J142" s="29"/>
      <c r="K142" s="29"/>
      <c r="L142" s="30"/>
      <c r="M142" s="160"/>
      <c r="N142" s="161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165</v>
      </c>
      <c r="AU142" s="17" t="s">
        <v>83</v>
      </c>
    </row>
    <row r="143" spans="1:65" s="13" customFormat="1">
      <c r="B143" s="162"/>
      <c r="D143" s="158" t="s">
        <v>167</v>
      </c>
      <c r="E143" s="163" t="s">
        <v>1</v>
      </c>
      <c r="F143" s="164" t="s">
        <v>1343</v>
      </c>
      <c r="H143" s="165">
        <v>13.56</v>
      </c>
      <c r="L143" s="162"/>
      <c r="M143" s="166"/>
      <c r="N143" s="167"/>
      <c r="O143" s="167"/>
      <c r="P143" s="167"/>
      <c r="Q143" s="167"/>
      <c r="R143" s="167"/>
      <c r="S143" s="167"/>
      <c r="T143" s="168"/>
      <c r="AT143" s="163" t="s">
        <v>167</v>
      </c>
      <c r="AU143" s="163" t="s">
        <v>83</v>
      </c>
      <c r="AV143" s="13" t="s">
        <v>83</v>
      </c>
      <c r="AW143" s="13" t="s">
        <v>30</v>
      </c>
      <c r="AX143" s="13" t="s">
        <v>74</v>
      </c>
      <c r="AY143" s="163" t="s">
        <v>156</v>
      </c>
    </row>
    <row r="144" spans="1:65" s="13" customFormat="1">
      <c r="B144" s="162"/>
      <c r="D144" s="158" t="s">
        <v>167</v>
      </c>
      <c r="E144" s="163" t="s">
        <v>1</v>
      </c>
      <c r="F144" s="164" t="s">
        <v>1344</v>
      </c>
      <c r="H144" s="165">
        <v>2.08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74</v>
      </c>
      <c r="AY144" s="163" t="s">
        <v>156</v>
      </c>
    </row>
    <row r="145" spans="1:65" s="14" customFormat="1">
      <c r="B145" s="169"/>
      <c r="D145" s="158" t="s">
        <v>167</v>
      </c>
      <c r="E145" s="170" t="s">
        <v>1</v>
      </c>
      <c r="F145" s="171" t="s">
        <v>172</v>
      </c>
      <c r="H145" s="172">
        <v>15.64</v>
      </c>
      <c r="L145" s="169"/>
      <c r="M145" s="173"/>
      <c r="N145" s="174"/>
      <c r="O145" s="174"/>
      <c r="P145" s="174"/>
      <c r="Q145" s="174"/>
      <c r="R145" s="174"/>
      <c r="S145" s="174"/>
      <c r="T145" s="175"/>
      <c r="AT145" s="170" t="s">
        <v>167</v>
      </c>
      <c r="AU145" s="170" t="s">
        <v>83</v>
      </c>
      <c r="AV145" s="14" t="s">
        <v>163</v>
      </c>
      <c r="AW145" s="14" t="s">
        <v>30</v>
      </c>
      <c r="AX145" s="14" t="s">
        <v>81</v>
      </c>
      <c r="AY145" s="170" t="s">
        <v>156</v>
      </c>
    </row>
    <row r="146" spans="1:65" s="2" customFormat="1" ht="24" customHeight="1">
      <c r="A146" s="29"/>
      <c r="B146" s="145"/>
      <c r="C146" s="146" t="s">
        <v>163</v>
      </c>
      <c r="D146" s="146" t="s">
        <v>158</v>
      </c>
      <c r="E146" s="147" t="s">
        <v>184</v>
      </c>
      <c r="F146" s="148" t="s">
        <v>185</v>
      </c>
      <c r="G146" s="149" t="s">
        <v>161</v>
      </c>
      <c r="H146" s="150">
        <v>15.64</v>
      </c>
      <c r="I146" s="151">
        <v>22.58</v>
      </c>
      <c r="J146" s="151">
        <f>ROUND(I146*H146,2)</f>
        <v>353.15</v>
      </c>
      <c r="K146" s="148" t="s">
        <v>162</v>
      </c>
      <c r="L146" s="30"/>
      <c r="M146" s="152" t="s">
        <v>1</v>
      </c>
      <c r="N146" s="153" t="s">
        <v>39</v>
      </c>
      <c r="O146" s="154">
        <v>0.65400000000000003</v>
      </c>
      <c r="P146" s="154">
        <f>O146*H146</f>
        <v>10.228560000000002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163</v>
      </c>
      <c r="AT146" s="156" t="s">
        <v>158</v>
      </c>
      <c r="AU146" s="156" t="s">
        <v>83</v>
      </c>
      <c r="AY146" s="17" t="s">
        <v>156</v>
      </c>
      <c r="BE146" s="157">
        <f>IF(N146="základní",J146,0)</f>
        <v>353.15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81</v>
      </c>
      <c r="BK146" s="157">
        <f>ROUND(I146*H146,2)</f>
        <v>353.15</v>
      </c>
      <c r="BL146" s="17" t="s">
        <v>163</v>
      </c>
      <c r="BM146" s="156" t="s">
        <v>1345</v>
      </c>
    </row>
    <row r="147" spans="1:65" s="2" customFormat="1" ht="28.8">
      <c r="A147" s="29"/>
      <c r="B147" s="30"/>
      <c r="C147" s="29"/>
      <c r="D147" s="158" t="s">
        <v>165</v>
      </c>
      <c r="E147" s="29"/>
      <c r="F147" s="159" t="s">
        <v>187</v>
      </c>
      <c r="G147" s="29"/>
      <c r="H147" s="29"/>
      <c r="I147" s="29"/>
      <c r="J147" s="29"/>
      <c r="K147" s="29"/>
      <c r="L147" s="30"/>
      <c r="M147" s="160"/>
      <c r="N147" s="161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165</v>
      </c>
      <c r="AU147" s="17" t="s">
        <v>83</v>
      </c>
    </row>
    <row r="148" spans="1:65" s="13" customFormat="1">
      <c r="B148" s="162"/>
      <c r="D148" s="158" t="s">
        <v>167</v>
      </c>
      <c r="E148" s="163" t="s">
        <v>1</v>
      </c>
      <c r="F148" s="164" t="s">
        <v>1346</v>
      </c>
      <c r="H148" s="165">
        <v>15.64</v>
      </c>
      <c r="L148" s="162"/>
      <c r="M148" s="166"/>
      <c r="N148" s="167"/>
      <c r="O148" s="167"/>
      <c r="P148" s="167"/>
      <c r="Q148" s="167"/>
      <c r="R148" s="167"/>
      <c r="S148" s="167"/>
      <c r="T148" s="168"/>
      <c r="AT148" s="163" t="s">
        <v>167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156</v>
      </c>
    </row>
    <row r="149" spans="1:65" s="2" customFormat="1" ht="24" customHeight="1">
      <c r="A149" s="29"/>
      <c r="B149" s="145"/>
      <c r="C149" s="146" t="s">
        <v>189</v>
      </c>
      <c r="D149" s="146" t="s">
        <v>158</v>
      </c>
      <c r="E149" s="147" t="s">
        <v>1114</v>
      </c>
      <c r="F149" s="148" t="s">
        <v>1115</v>
      </c>
      <c r="G149" s="149" t="s">
        <v>161</v>
      </c>
      <c r="H149" s="150">
        <v>0.77</v>
      </c>
      <c r="I149" s="151">
        <v>88.34</v>
      </c>
      <c r="J149" s="151">
        <f>ROUND(I149*H149,2)</f>
        <v>68.02</v>
      </c>
      <c r="K149" s="148" t="s">
        <v>162</v>
      </c>
      <c r="L149" s="30"/>
      <c r="M149" s="152" t="s">
        <v>1</v>
      </c>
      <c r="N149" s="153" t="s">
        <v>39</v>
      </c>
      <c r="O149" s="154">
        <v>7.3999999999999996E-2</v>
      </c>
      <c r="P149" s="154">
        <f>O149*H149</f>
        <v>5.6979999999999996E-2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163</v>
      </c>
      <c r="AT149" s="156" t="s">
        <v>158</v>
      </c>
      <c r="AU149" s="156" t="s">
        <v>83</v>
      </c>
      <c r="AY149" s="17" t="s">
        <v>156</v>
      </c>
      <c r="BE149" s="157">
        <f>IF(N149="základní",J149,0)</f>
        <v>68.02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81</v>
      </c>
      <c r="BK149" s="157">
        <f>ROUND(I149*H149,2)</f>
        <v>68.02</v>
      </c>
      <c r="BL149" s="17" t="s">
        <v>163</v>
      </c>
      <c r="BM149" s="156" t="s">
        <v>1347</v>
      </c>
    </row>
    <row r="150" spans="1:65" s="2" customFormat="1" ht="38.4">
      <c r="A150" s="29"/>
      <c r="B150" s="30"/>
      <c r="C150" s="29"/>
      <c r="D150" s="158" t="s">
        <v>165</v>
      </c>
      <c r="E150" s="29"/>
      <c r="F150" s="159" t="s">
        <v>1117</v>
      </c>
      <c r="G150" s="29"/>
      <c r="H150" s="29"/>
      <c r="I150" s="29"/>
      <c r="J150" s="29"/>
      <c r="K150" s="29"/>
      <c r="L150" s="30"/>
      <c r="M150" s="160"/>
      <c r="N150" s="161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165</v>
      </c>
      <c r="AU150" s="17" t="s">
        <v>83</v>
      </c>
    </row>
    <row r="151" spans="1:65" s="13" customFormat="1">
      <c r="B151" s="162"/>
      <c r="D151" s="158" t="s">
        <v>167</v>
      </c>
      <c r="E151" s="163" t="s">
        <v>1</v>
      </c>
      <c r="F151" s="164" t="s">
        <v>1348</v>
      </c>
      <c r="H151" s="165">
        <v>0.77</v>
      </c>
      <c r="L151" s="162"/>
      <c r="M151" s="166"/>
      <c r="N151" s="167"/>
      <c r="O151" s="167"/>
      <c r="P151" s="167"/>
      <c r="Q151" s="167"/>
      <c r="R151" s="167"/>
      <c r="S151" s="167"/>
      <c r="T151" s="168"/>
      <c r="AT151" s="163" t="s">
        <v>167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156</v>
      </c>
    </row>
    <row r="152" spans="1:65" s="2" customFormat="1" ht="24" customHeight="1">
      <c r="A152" s="29"/>
      <c r="B152" s="145"/>
      <c r="C152" s="146" t="s">
        <v>195</v>
      </c>
      <c r="D152" s="146" t="s">
        <v>158</v>
      </c>
      <c r="E152" s="147" t="s">
        <v>190</v>
      </c>
      <c r="F152" s="148" t="s">
        <v>191</v>
      </c>
      <c r="G152" s="149" t="s">
        <v>161</v>
      </c>
      <c r="H152" s="150">
        <v>10.29</v>
      </c>
      <c r="I152" s="151">
        <v>62.92</v>
      </c>
      <c r="J152" s="151">
        <f>ROUND(I152*H152,2)</f>
        <v>647.45000000000005</v>
      </c>
      <c r="K152" s="148" t="s">
        <v>162</v>
      </c>
      <c r="L152" s="30"/>
      <c r="M152" s="152" t="s">
        <v>1</v>
      </c>
      <c r="N152" s="153" t="s">
        <v>39</v>
      </c>
      <c r="O152" s="154">
        <v>0.05</v>
      </c>
      <c r="P152" s="154">
        <f>O152*H152</f>
        <v>0.51449999999999996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163</v>
      </c>
      <c r="AT152" s="156" t="s">
        <v>158</v>
      </c>
      <c r="AU152" s="156" t="s">
        <v>83</v>
      </c>
      <c r="AY152" s="17" t="s">
        <v>156</v>
      </c>
      <c r="BE152" s="157">
        <f>IF(N152="základní",J152,0)</f>
        <v>647.45000000000005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81</v>
      </c>
      <c r="BK152" s="157">
        <f>ROUND(I152*H152,2)</f>
        <v>647.45000000000005</v>
      </c>
      <c r="BL152" s="17" t="s">
        <v>163</v>
      </c>
      <c r="BM152" s="156" t="s">
        <v>1349</v>
      </c>
    </row>
    <row r="153" spans="1:65" s="2" customFormat="1" ht="38.4">
      <c r="A153" s="29"/>
      <c r="B153" s="30"/>
      <c r="C153" s="29"/>
      <c r="D153" s="158" t="s">
        <v>165</v>
      </c>
      <c r="E153" s="29"/>
      <c r="F153" s="159" t="s">
        <v>193</v>
      </c>
      <c r="G153" s="29"/>
      <c r="H153" s="29"/>
      <c r="I153" s="29"/>
      <c r="J153" s="29"/>
      <c r="K153" s="29"/>
      <c r="L153" s="30"/>
      <c r="M153" s="160"/>
      <c r="N153" s="161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165</v>
      </c>
      <c r="AU153" s="17" t="s">
        <v>83</v>
      </c>
    </row>
    <row r="154" spans="1:65" s="13" customFormat="1">
      <c r="B154" s="162"/>
      <c r="D154" s="158" t="s">
        <v>167</v>
      </c>
      <c r="E154" s="163" t="s">
        <v>1</v>
      </c>
      <c r="F154" s="164" t="s">
        <v>1350</v>
      </c>
      <c r="H154" s="165">
        <v>3.45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167</v>
      </c>
      <c r="AU154" s="163" t="s">
        <v>83</v>
      </c>
      <c r="AV154" s="13" t="s">
        <v>83</v>
      </c>
      <c r="AW154" s="13" t="s">
        <v>30</v>
      </c>
      <c r="AX154" s="13" t="s">
        <v>74</v>
      </c>
      <c r="AY154" s="163" t="s">
        <v>156</v>
      </c>
    </row>
    <row r="155" spans="1:65" s="13" customFormat="1" ht="20.399999999999999">
      <c r="B155" s="162"/>
      <c r="D155" s="158" t="s">
        <v>167</v>
      </c>
      <c r="E155" s="163" t="s">
        <v>1</v>
      </c>
      <c r="F155" s="164" t="s">
        <v>1351</v>
      </c>
      <c r="H155" s="165">
        <v>6.84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74</v>
      </c>
      <c r="AY155" s="163" t="s">
        <v>156</v>
      </c>
    </row>
    <row r="156" spans="1:65" s="14" customFormat="1">
      <c r="B156" s="169"/>
      <c r="D156" s="158" t="s">
        <v>167</v>
      </c>
      <c r="E156" s="170" t="s">
        <v>1</v>
      </c>
      <c r="F156" s="171" t="s">
        <v>172</v>
      </c>
      <c r="H156" s="172">
        <v>10.29</v>
      </c>
      <c r="L156" s="169"/>
      <c r="M156" s="173"/>
      <c r="N156" s="174"/>
      <c r="O156" s="174"/>
      <c r="P156" s="174"/>
      <c r="Q156" s="174"/>
      <c r="R156" s="174"/>
      <c r="S156" s="174"/>
      <c r="T156" s="175"/>
      <c r="AT156" s="170" t="s">
        <v>167</v>
      </c>
      <c r="AU156" s="170" t="s">
        <v>83</v>
      </c>
      <c r="AV156" s="14" t="s">
        <v>163</v>
      </c>
      <c r="AW156" s="14" t="s">
        <v>30</v>
      </c>
      <c r="AX156" s="14" t="s">
        <v>81</v>
      </c>
      <c r="AY156" s="170" t="s">
        <v>156</v>
      </c>
    </row>
    <row r="157" spans="1:65" s="2" customFormat="1" ht="24" customHeight="1">
      <c r="A157" s="29"/>
      <c r="B157" s="145"/>
      <c r="C157" s="146" t="s">
        <v>202</v>
      </c>
      <c r="D157" s="146" t="s">
        <v>158</v>
      </c>
      <c r="E157" s="147" t="s">
        <v>196</v>
      </c>
      <c r="F157" s="148" t="s">
        <v>197</v>
      </c>
      <c r="G157" s="149" t="s">
        <v>161</v>
      </c>
      <c r="H157" s="150">
        <v>43.164999999999999</v>
      </c>
      <c r="I157" s="151">
        <v>126.59</v>
      </c>
      <c r="J157" s="151">
        <f>ROUND(I157*H157,2)</f>
        <v>5464.26</v>
      </c>
      <c r="K157" s="148" t="s">
        <v>162</v>
      </c>
      <c r="L157" s="30"/>
      <c r="M157" s="152" t="s">
        <v>1</v>
      </c>
      <c r="N157" s="153" t="s">
        <v>39</v>
      </c>
      <c r="O157" s="154">
        <v>8.3000000000000004E-2</v>
      </c>
      <c r="P157" s="154">
        <f>O157*H157</f>
        <v>3.5826950000000002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163</v>
      </c>
      <c r="AT157" s="156" t="s">
        <v>158</v>
      </c>
      <c r="AU157" s="156" t="s">
        <v>83</v>
      </c>
      <c r="AY157" s="17" t="s">
        <v>156</v>
      </c>
      <c r="BE157" s="157">
        <f>IF(N157="základní",J157,0)</f>
        <v>5464.26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5464.26</v>
      </c>
      <c r="BL157" s="17" t="s">
        <v>163</v>
      </c>
      <c r="BM157" s="156" t="s">
        <v>1352</v>
      </c>
    </row>
    <row r="158" spans="1:65" s="2" customFormat="1" ht="38.4">
      <c r="A158" s="29"/>
      <c r="B158" s="30"/>
      <c r="C158" s="29"/>
      <c r="D158" s="158" t="s">
        <v>165</v>
      </c>
      <c r="E158" s="29"/>
      <c r="F158" s="159" t="s">
        <v>199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1353</v>
      </c>
      <c r="H159" s="165">
        <v>47.384999999999998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74</v>
      </c>
      <c r="AY159" s="163" t="s">
        <v>156</v>
      </c>
    </row>
    <row r="160" spans="1:65" s="13" customFormat="1">
      <c r="B160" s="162"/>
      <c r="D160" s="158" t="s">
        <v>167</v>
      </c>
      <c r="E160" s="163" t="s">
        <v>1</v>
      </c>
      <c r="F160" s="164" t="s">
        <v>1354</v>
      </c>
      <c r="H160" s="165">
        <v>-0.77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167</v>
      </c>
      <c r="AU160" s="163" t="s">
        <v>83</v>
      </c>
      <c r="AV160" s="13" t="s">
        <v>83</v>
      </c>
      <c r="AW160" s="13" t="s">
        <v>30</v>
      </c>
      <c r="AX160" s="13" t="s">
        <v>74</v>
      </c>
      <c r="AY160" s="163" t="s">
        <v>156</v>
      </c>
    </row>
    <row r="161" spans="1:65" s="13" customFormat="1">
      <c r="B161" s="162"/>
      <c r="D161" s="158" t="s">
        <v>167</v>
      </c>
      <c r="E161" s="163" t="s">
        <v>1</v>
      </c>
      <c r="F161" s="164" t="s">
        <v>1355</v>
      </c>
      <c r="H161" s="165">
        <v>-3.45</v>
      </c>
      <c r="L161" s="162"/>
      <c r="M161" s="166"/>
      <c r="N161" s="167"/>
      <c r="O161" s="167"/>
      <c r="P161" s="167"/>
      <c r="Q161" s="167"/>
      <c r="R161" s="167"/>
      <c r="S161" s="167"/>
      <c r="T161" s="168"/>
      <c r="AT161" s="163" t="s">
        <v>167</v>
      </c>
      <c r="AU161" s="163" t="s">
        <v>83</v>
      </c>
      <c r="AV161" s="13" t="s">
        <v>83</v>
      </c>
      <c r="AW161" s="13" t="s">
        <v>30</v>
      </c>
      <c r="AX161" s="13" t="s">
        <v>74</v>
      </c>
      <c r="AY161" s="163" t="s">
        <v>156</v>
      </c>
    </row>
    <row r="162" spans="1:65" s="14" customFormat="1">
      <c r="B162" s="169"/>
      <c r="D162" s="158" t="s">
        <v>167</v>
      </c>
      <c r="E162" s="170" t="s">
        <v>1</v>
      </c>
      <c r="F162" s="171" t="s">
        <v>172</v>
      </c>
      <c r="H162" s="172">
        <v>43.164999999999992</v>
      </c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167</v>
      </c>
      <c r="AU162" s="170" t="s">
        <v>83</v>
      </c>
      <c r="AV162" s="14" t="s">
        <v>163</v>
      </c>
      <c r="AW162" s="14" t="s">
        <v>30</v>
      </c>
      <c r="AX162" s="14" t="s">
        <v>81</v>
      </c>
      <c r="AY162" s="170" t="s">
        <v>156</v>
      </c>
    </row>
    <row r="163" spans="1:65" s="2" customFormat="1" ht="24" customHeight="1">
      <c r="A163" s="29"/>
      <c r="B163" s="145"/>
      <c r="C163" s="146" t="s">
        <v>208</v>
      </c>
      <c r="D163" s="146" t="s">
        <v>158</v>
      </c>
      <c r="E163" s="147" t="s">
        <v>203</v>
      </c>
      <c r="F163" s="148" t="s">
        <v>204</v>
      </c>
      <c r="G163" s="149" t="s">
        <v>161</v>
      </c>
      <c r="H163" s="150">
        <v>431.65</v>
      </c>
      <c r="I163" s="151">
        <v>6.63</v>
      </c>
      <c r="J163" s="151">
        <f>ROUND(I163*H163,2)</f>
        <v>2861.84</v>
      </c>
      <c r="K163" s="148" t="s">
        <v>162</v>
      </c>
      <c r="L163" s="30"/>
      <c r="M163" s="152" t="s">
        <v>1</v>
      </c>
      <c r="N163" s="153" t="s">
        <v>39</v>
      </c>
      <c r="O163" s="154">
        <v>4.0000000000000001E-3</v>
      </c>
      <c r="P163" s="154">
        <f>O163*H163</f>
        <v>1.7265999999999999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2861.84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2861.84</v>
      </c>
      <c r="BL163" s="17" t="s">
        <v>163</v>
      </c>
      <c r="BM163" s="156" t="s">
        <v>1356</v>
      </c>
    </row>
    <row r="164" spans="1:65" s="2" customFormat="1" ht="38.4">
      <c r="A164" s="29"/>
      <c r="B164" s="30"/>
      <c r="C164" s="29"/>
      <c r="D164" s="158" t="s">
        <v>165</v>
      </c>
      <c r="E164" s="29"/>
      <c r="F164" s="159" t="s">
        <v>206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1357</v>
      </c>
      <c r="H165" s="165">
        <v>431.65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156</v>
      </c>
    </row>
    <row r="166" spans="1:65" s="2" customFormat="1" ht="16.5" customHeight="1">
      <c r="A166" s="29"/>
      <c r="B166" s="145"/>
      <c r="C166" s="146" t="s">
        <v>214</v>
      </c>
      <c r="D166" s="146" t="s">
        <v>158</v>
      </c>
      <c r="E166" s="147" t="s">
        <v>1126</v>
      </c>
      <c r="F166" s="148" t="s">
        <v>1127</v>
      </c>
      <c r="G166" s="149" t="s">
        <v>161</v>
      </c>
      <c r="H166" s="150">
        <v>7.61</v>
      </c>
      <c r="I166" s="151">
        <v>123.73</v>
      </c>
      <c r="J166" s="151">
        <f>ROUND(I166*H166,2)</f>
        <v>941.59</v>
      </c>
      <c r="K166" s="148" t="s">
        <v>162</v>
      </c>
      <c r="L166" s="30"/>
      <c r="M166" s="152" t="s">
        <v>1</v>
      </c>
      <c r="N166" s="153" t="s">
        <v>39</v>
      </c>
      <c r="O166" s="154">
        <v>0.65200000000000002</v>
      </c>
      <c r="P166" s="154">
        <f>O166*H166</f>
        <v>4.9617200000000006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163</v>
      </c>
      <c r="AT166" s="156" t="s">
        <v>158</v>
      </c>
      <c r="AU166" s="156" t="s">
        <v>83</v>
      </c>
      <c r="AY166" s="17" t="s">
        <v>156</v>
      </c>
      <c r="BE166" s="157">
        <f>IF(N166="základní",J166,0)</f>
        <v>941.59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81</v>
      </c>
      <c r="BK166" s="157">
        <f>ROUND(I166*H166,2)</f>
        <v>941.59</v>
      </c>
      <c r="BL166" s="17" t="s">
        <v>163</v>
      </c>
      <c r="BM166" s="156" t="s">
        <v>1358</v>
      </c>
    </row>
    <row r="167" spans="1:65" s="2" customFormat="1" ht="19.2">
      <c r="A167" s="29"/>
      <c r="B167" s="30"/>
      <c r="C167" s="29"/>
      <c r="D167" s="158" t="s">
        <v>165</v>
      </c>
      <c r="E167" s="29"/>
      <c r="F167" s="159" t="s">
        <v>1129</v>
      </c>
      <c r="G167" s="29"/>
      <c r="H167" s="29"/>
      <c r="I167" s="29"/>
      <c r="J167" s="29"/>
      <c r="K167" s="29"/>
      <c r="L167" s="30"/>
      <c r="M167" s="160"/>
      <c r="N167" s="161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7" t="s">
        <v>165</v>
      </c>
      <c r="AU167" s="17" t="s">
        <v>83</v>
      </c>
    </row>
    <row r="168" spans="1:65" s="13" customFormat="1">
      <c r="B168" s="162"/>
      <c r="D168" s="158" t="s">
        <v>167</v>
      </c>
      <c r="E168" s="163" t="s">
        <v>1</v>
      </c>
      <c r="F168" s="164" t="s">
        <v>1359</v>
      </c>
      <c r="H168" s="165">
        <v>7.61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3" t="s">
        <v>167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156</v>
      </c>
    </row>
    <row r="169" spans="1:65" s="2" customFormat="1" ht="16.5" customHeight="1">
      <c r="A169" s="29"/>
      <c r="B169" s="145"/>
      <c r="C169" s="146" t="s">
        <v>222</v>
      </c>
      <c r="D169" s="146" t="s">
        <v>158</v>
      </c>
      <c r="E169" s="147" t="s">
        <v>209</v>
      </c>
      <c r="F169" s="148" t="s">
        <v>210</v>
      </c>
      <c r="G169" s="149" t="s">
        <v>161</v>
      </c>
      <c r="H169" s="150">
        <v>3.45</v>
      </c>
      <c r="I169" s="151">
        <v>15.61</v>
      </c>
      <c r="J169" s="151">
        <f>ROUND(I169*H169,2)</f>
        <v>53.85</v>
      </c>
      <c r="K169" s="148" t="s">
        <v>162</v>
      </c>
      <c r="L169" s="30"/>
      <c r="M169" s="152" t="s">
        <v>1</v>
      </c>
      <c r="N169" s="153" t="s">
        <v>39</v>
      </c>
      <c r="O169" s="154">
        <v>8.9999999999999993E-3</v>
      </c>
      <c r="P169" s="154">
        <f>O169*H169</f>
        <v>3.1049999999999998E-2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163</v>
      </c>
      <c r="AT169" s="156" t="s">
        <v>158</v>
      </c>
      <c r="AU169" s="156" t="s">
        <v>83</v>
      </c>
      <c r="AY169" s="17" t="s">
        <v>156</v>
      </c>
      <c r="BE169" s="157">
        <f>IF(N169="základní",J169,0)</f>
        <v>53.85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81</v>
      </c>
      <c r="BK169" s="157">
        <f>ROUND(I169*H169,2)</f>
        <v>53.85</v>
      </c>
      <c r="BL169" s="17" t="s">
        <v>163</v>
      </c>
      <c r="BM169" s="156" t="s">
        <v>1360</v>
      </c>
    </row>
    <row r="170" spans="1:65" s="2" customFormat="1">
      <c r="A170" s="29"/>
      <c r="B170" s="30"/>
      <c r="C170" s="29"/>
      <c r="D170" s="158" t="s">
        <v>165</v>
      </c>
      <c r="E170" s="29"/>
      <c r="F170" s="159" t="s">
        <v>212</v>
      </c>
      <c r="G170" s="29"/>
      <c r="H170" s="29"/>
      <c r="I170" s="29"/>
      <c r="J170" s="29"/>
      <c r="K170" s="29"/>
      <c r="L170" s="30"/>
      <c r="M170" s="160"/>
      <c r="N170" s="161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165</v>
      </c>
      <c r="AU170" s="17" t="s">
        <v>83</v>
      </c>
    </row>
    <row r="171" spans="1:65" s="13" customFormat="1">
      <c r="B171" s="162"/>
      <c r="D171" s="158" t="s">
        <v>167</v>
      </c>
      <c r="E171" s="163" t="s">
        <v>1</v>
      </c>
      <c r="F171" s="164" t="s">
        <v>1361</v>
      </c>
      <c r="H171" s="165">
        <v>3.45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30</v>
      </c>
      <c r="AX171" s="13" t="s">
        <v>81</v>
      </c>
      <c r="AY171" s="163" t="s">
        <v>156</v>
      </c>
    </row>
    <row r="172" spans="1:65" s="2" customFormat="1" ht="24" customHeight="1">
      <c r="A172" s="29"/>
      <c r="B172" s="145"/>
      <c r="C172" s="146" t="s">
        <v>230</v>
      </c>
      <c r="D172" s="146" t="s">
        <v>158</v>
      </c>
      <c r="E172" s="147" t="s">
        <v>215</v>
      </c>
      <c r="F172" s="148" t="s">
        <v>216</v>
      </c>
      <c r="G172" s="149" t="s">
        <v>217</v>
      </c>
      <c r="H172" s="150">
        <v>77.697000000000003</v>
      </c>
      <c r="I172" s="151">
        <v>184.05</v>
      </c>
      <c r="J172" s="151">
        <f>ROUND(I172*H172,2)</f>
        <v>14300.13</v>
      </c>
      <c r="K172" s="148" t="s">
        <v>162</v>
      </c>
      <c r="L172" s="30"/>
      <c r="M172" s="152" t="s">
        <v>1</v>
      </c>
      <c r="N172" s="153" t="s">
        <v>39</v>
      </c>
      <c r="O172" s="154">
        <v>0</v>
      </c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163</v>
      </c>
      <c r="AT172" s="156" t="s">
        <v>158</v>
      </c>
      <c r="AU172" s="156" t="s">
        <v>83</v>
      </c>
      <c r="AY172" s="17" t="s">
        <v>156</v>
      </c>
      <c r="BE172" s="157">
        <f>IF(N172="základní",J172,0)</f>
        <v>14300.13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14300.13</v>
      </c>
      <c r="BL172" s="17" t="s">
        <v>163</v>
      </c>
      <c r="BM172" s="156" t="s">
        <v>1362</v>
      </c>
    </row>
    <row r="173" spans="1:65" s="2" customFormat="1" ht="28.8">
      <c r="A173" s="29"/>
      <c r="B173" s="30"/>
      <c r="C173" s="29"/>
      <c r="D173" s="158" t="s">
        <v>165</v>
      </c>
      <c r="E173" s="29"/>
      <c r="F173" s="159" t="s">
        <v>219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1363</v>
      </c>
      <c r="H174" s="165">
        <v>43.164999999999999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13" customFormat="1">
      <c r="B175" s="162"/>
      <c r="D175" s="158" t="s">
        <v>167</v>
      </c>
      <c r="F175" s="164" t="s">
        <v>1364</v>
      </c>
      <c r="H175" s="165">
        <v>77.697000000000003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</v>
      </c>
      <c r="AX175" s="13" t="s">
        <v>81</v>
      </c>
      <c r="AY175" s="163" t="s">
        <v>156</v>
      </c>
    </row>
    <row r="176" spans="1:65" s="2" customFormat="1" ht="24" customHeight="1">
      <c r="A176" s="29"/>
      <c r="B176" s="145"/>
      <c r="C176" s="146" t="s">
        <v>237</v>
      </c>
      <c r="D176" s="146" t="s">
        <v>158</v>
      </c>
      <c r="E176" s="147" t="s">
        <v>1134</v>
      </c>
      <c r="F176" s="148" t="s">
        <v>1135</v>
      </c>
      <c r="G176" s="149" t="s">
        <v>161</v>
      </c>
      <c r="H176" s="150">
        <v>0.77</v>
      </c>
      <c r="I176" s="151">
        <v>67.709999999999994</v>
      </c>
      <c r="J176" s="151">
        <f>ROUND(I176*H176,2)</f>
        <v>52.14</v>
      </c>
      <c r="K176" s="148" t="s">
        <v>162</v>
      </c>
      <c r="L176" s="30"/>
      <c r="M176" s="152" t="s">
        <v>1</v>
      </c>
      <c r="N176" s="153" t="s">
        <v>39</v>
      </c>
      <c r="O176" s="154">
        <v>0.115</v>
      </c>
      <c r="P176" s="154">
        <f>O176*H176</f>
        <v>8.8550000000000004E-2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163</v>
      </c>
      <c r="AT176" s="156" t="s">
        <v>158</v>
      </c>
      <c r="AU176" s="156" t="s">
        <v>83</v>
      </c>
      <c r="AY176" s="17" t="s">
        <v>156</v>
      </c>
      <c r="BE176" s="157">
        <f>IF(N176="základní",J176,0)</f>
        <v>52.14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52.14</v>
      </c>
      <c r="BL176" s="17" t="s">
        <v>163</v>
      </c>
      <c r="BM176" s="156" t="s">
        <v>1365</v>
      </c>
    </row>
    <row r="177" spans="1:65" s="2" customFormat="1" ht="28.8">
      <c r="A177" s="29"/>
      <c r="B177" s="30"/>
      <c r="C177" s="29"/>
      <c r="D177" s="158" t="s">
        <v>165</v>
      </c>
      <c r="E177" s="29"/>
      <c r="F177" s="159" t="s">
        <v>1137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1366</v>
      </c>
      <c r="H178" s="165">
        <v>0.77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2" customFormat="1" ht="24" customHeight="1">
      <c r="A179" s="29"/>
      <c r="B179" s="145"/>
      <c r="C179" s="146" t="s">
        <v>243</v>
      </c>
      <c r="D179" s="146" t="s">
        <v>158</v>
      </c>
      <c r="E179" s="147" t="s">
        <v>1149</v>
      </c>
      <c r="F179" s="148" t="s">
        <v>1150</v>
      </c>
      <c r="G179" s="149" t="s">
        <v>225</v>
      </c>
      <c r="H179" s="150">
        <v>45.6</v>
      </c>
      <c r="I179" s="151">
        <v>25.4</v>
      </c>
      <c r="J179" s="151">
        <f>ROUND(I179*H179,2)</f>
        <v>1158.24</v>
      </c>
      <c r="K179" s="148" t="s">
        <v>162</v>
      </c>
      <c r="L179" s="30"/>
      <c r="M179" s="152" t="s">
        <v>1</v>
      </c>
      <c r="N179" s="153" t="s">
        <v>39</v>
      </c>
      <c r="O179" s="154">
        <v>0.09</v>
      </c>
      <c r="P179" s="154">
        <f>O179*H179</f>
        <v>4.1040000000000001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163</v>
      </c>
      <c r="AT179" s="156" t="s">
        <v>158</v>
      </c>
      <c r="AU179" s="156" t="s">
        <v>83</v>
      </c>
      <c r="AY179" s="17" t="s">
        <v>156</v>
      </c>
      <c r="BE179" s="157">
        <f>IF(N179="základní",J179,0)</f>
        <v>1158.24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81</v>
      </c>
      <c r="BK179" s="157">
        <f>ROUND(I179*H179,2)</f>
        <v>1158.24</v>
      </c>
      <c r="BL179" s="17" t="s">
        <v>163</v>
      </c>
      <c r="BM179" s="156" t="s">
        <v>1367</v>
      </c>
    </row>
    <row r="180" spans="1:65" s="2" customFormat="1" ht="38.4">
      <c r="A180" s="29"/>
      <c r="B180" s="30"/>
      <c r="C180" s="29"/>
      <c r="D180" s="158" t="s">
        <v>165</v>
      </c>
      <c r="E180" s="29"/>
      <c r="F180" s="159" t="s">
        <v>1152</v>
      </c>
      <c r="G180" s="29"/>
      <c r="H180" s="29"/>
      <c r="I180" s="29"/>
      <c r="J180" s="29"/>
      <c r="K180" s="29"/>
      <c r="L180" s="30"/>
      <c r="M180" s="160"/>
      <c r="N180" s="161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165</v>
      </c>
      <c r="AU180" s="17" t="s">
        <v>83</v>
      </c>
    </row>
    <row r="181" spans="1:65" s="13" customFormat="1">
      <c r="B181" s="162"/>
      <c r="D181" s="158" t="s">
        <v>167</v>
      </c>
      <c r="E181" s="163" t="s">
        <v>1</v>
      </c>
      <c r="F181" s="164" t="s">
        <v>1368</v>
      </c>
      <c r="H181" s="165">
        <v>45.6</v>
      </c>
      <c r="L181" s="162"/>
      <c r="M181" s="166"/>
      <c r="N181" s="167"/>
      <c r="O181" s="167"/>
      <c r="P181" s="167"/>
      <c r="Q181" s="167"/>
      <c r="R181" s="167"/>
      <c r="S181" s="167"/>
      <c r="T181" s="168"/>
      <c r="AT181" s="163" t="s">
        <v>167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156</v>
      </c>
    </row>
    <row r="182" spans="1:65" s="2" customFormat="1" ht="24" customHeight="1">
      <c r="A182" s="29"/>
      <c r="B182" s="145"/>
      <c r="C182" s="146" t="s">
        <v>249</v>
      </c>
      <c r="D182" s="146" t="s">
        <v>158</v>
      </c>
      <c r="E182" s="147" t="s">
        <v>1154</v>
      </c>
      <c r="F182" s="148" t="s">
        <v>1155</v>
      </c>
      <c r="G182" s="149" t="s">
        <v>225</v>
      </c>
      <c r="H182" s="150">
        <v>45.6</v>
      </c>
      <c r="I182" s="151">
        <v>79.709999999999994</v>
      </c>
      <c r="J182" s="151">
        <f>ROUND(I182*H182,2)</f>
        <v>3634.78</v>
      </c>
      <c r="K182" s="148" t="s">
        <v>162</v>
      </c>
      <c r="L182" s="30"/>
      <c r="M182" s="152" t="s">
        <v>1</v>
      </c>
      <c r="N182" s="153" t="s">
        <v>39</v>
      </c>
      <c r="O182" s="154">
        <v>0.17699999999999999</v>
      </c>
      <c r="P182" s="154">
        <f>O182*H182</f>
        <v>8.0711999999999993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163</v>
      </c>
      <c r="AT182" s="156" t="s">
        <v>158</v>
      </c>
      <c r="AU182" s="156" t="s">
        <v>83</v>
      </c>
      <c r="AY182" s="17" t="s">
        <v>156</v>
      </c>
      <c r="BE182" s="157">
        <f>IF(N182="základní",J182,0)</f>
        <v>3634.78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81</v>
      </c>
      <c r="BK182" s="157">
        <f>ROUND(I182*H182,2)</f>
        <v>3634.78</v>
      </c>
      <c r="BL182" s="17" t="s">
        <v>163</v>
      </c>
      <c r="BM182" s="156" t="s">
        <v>1369</v>
      </c>
    </row>
    <row r="183" spans="1:65" s="2" customFormat="1" ht="28.8">
      <c r="A183" s="29"/>
      <c r="B183" s="30"/>
      <c r="C183" s="29"/>
      <c r="D183" s="158" t="s">
        <v>165</v>
      </c>
      <c r="E183" s="29"/>
      <c r="F183" s="159" t="s">
        <v>1157</v>
      </c>
      <c r="G183" s="29"/>
      <c r="H183" s="29"/>
      <c r="I183" s="29"/>
      <c r="J183" s="29"/>
      <c r="K183" s="29"/>
      <c r="L183" s="30"/>
      <c r="M183" s="160"/>
      <c r="N183" s="161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165</v>
      </c>
      <c r="AU183" s="17" t="s">
        <v>83</v>
      </c>
    </row>
    <row r="184" spans="1:65" s="13" customFormat="1">
      <c r="B184" s="162"/>
      <c r="D184" s="158" t="s">
        <v>167</v>
      </c>
      <c r="E184" s="163" t="s">
        <v>1</v>
      </c>
      <c r="F184" s="164" t="s">
        <v>1368</v>
      </c>
      <c r="H184" s="165">
        <v>45.6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167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156</v>
      </c>
    </row>
    <row r="185" spans="1:65" s="2" customFormat="1" ht="24" customHeight="1">
      <c r="A185" s="29"/>
      <c r="B185" s="145"/>
      <c r="C185" s="146" t="s">
        <v>8</v>
      </c>
      <c r="D185" s="146" t="s">
        <v>158</v>
      </c>
      <c r="E185" s="147" t="s">
        <v>1158</v>
      </c>
      <c r="F185" s="148" t="s">
        <v>1159</v>
      </c>
      <c r="G185" s="149" t="s">
        <v>225</v>
      </c>
      <c r="H185" s="150">
        <v>45.6</v>
      </c>
      <c r="I185" s="151">
        <v>24.09</v>
      </c>
      <c r="J185" s="151">
        <f>ROUND(I185*H185,2)</f>
        <v>1098.5</v>
      </c>
      <c r="K185" s="148" t="s">
        <v>162</v>
      </c>
      <c r="L185" s="30"/>
      <c r="M185" s="152" t="s">
        <v>1</v>
      </c>
      <c r="N185" s="153" t="s">
        <v>39</v>
      </c>
      <c r="O185" s="154">
        <v>5.8000000000000003E-2</v>
      </c>
      <c r="P185" s="154">
        <f>O185*H185</f>
        <v>2.6448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163</v>
      </c>
      <c r="AT185" s="156" t="s">
        <v>158</v>
      </c>
      <c r="AU185" s="156" t="s">
        <v>83</v>
      </c>
      <c r="AY185" s="17" t="s">
        <v>156</v>
      </c>
      <c r="BE185" s="157">
        <f>IF(N185="základní",J185,0)</f>
        <v>1098.5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1098.5</v>
      </c>
      <c r="BL185" s="17" t="s">
        <v>163</v>
      </c>
      <c r="BM185" s="156" t="s">
        <v>1370</v>
      </c>
    </row>
    <row r="186" spans="1:65" s="2" customFormat="1" ht="28.8">
      <c r="A186" s="29"/>
      <c r="B186" s="30"/>
      <c r="C186" s="29"/>
      <c r="D186" s="158" t="s">
        <v>165</v>
      </c>
      <c r="E186" s="29"/>
      <c r="F186" s="159" t="s">
        <v>1161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83</v>
      </c>
    </row>
    <row r="187" spans="1:65" s="13" customFormat="1">
      <c r="B187" s="162"/>
      <c r="D187" s="158" t="s">
        <v>167</v>
      </c>
      <c r="E187" s="163" t="s">
        <v>1</v>
      </c>
      <c r="F187" s="164" t="s">
        <v>1368</v>
      </c>
      <c r="H187" s="165">
        <v>45.6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2" customFormat="1" ht="16.5" customHeight="1">
      <c r="A188" s="29"/>
      <c r="B188" s="145"/>
      <c r="C188" s="176" t="s">
        <v>259</v>
      </c>
      <c r="D188" s="176" t="s">
        <v>254</v>
      </c>
      <c r="E188" s="177" t="s">
        <v>1162</v>
      </c>
      <c r="F188" s="178" t="s">
        <v>1163</v>
      </c>
      <c r="G188" s="179" t="s">
        <v>1164</v>
      </c>
      <c r="H188" s="180">
        <v>1.3680000000000001</v>
      </c>
      <c r="I188" s="181">
        <v>153.38</v>
      </c>
      <c r="J188" s="181">
        <f>ROUND(I188*H188,2)</f>
        <v>209.82</v>
      </c>
      <c r="K188" s="178" t="s">
        <v>162</v>
      </c>
      <c r="L188" s="182"/>
      <c r="M188" s="183" t="s">
        <v>1</v>
      </c>
      <c r="N188" s="184" t="s">
        <v>39</v>
      </c>
      <c r="O188" s="154">
        <v>0</v>
      </c>
      <c r="P188" s="154">
        <f>O188*H188</f>
        <v>0</v>
      </c>
      <c r="Q188" s="154">
        <v>1E-3</v>
      </c>
      <c r="R188" s="154">
        <f>Q188*H188</f>
        <v>1.3680000000000001E-3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208</v>
      </c>
      <c r="AT188" s="156" t="s">
        <v>254</v>
      </c>
      <c r="AU188" s="156" t="s">
        <v>83</v>
      </c>
      <c r="AY188" s="17" t="s">
        <v>156</v>
      </c>
      <c r="BE188" s="157">
        <f>IF(N188="základní",J188,0)</f>
        <v>209.82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81</v>
      </c>
      <c r="BK188" s="157">
        <f>ROUND(I188*H188,2)</f>
        <v>209.82</v>
      </c>
      <c r="BL188" s="17" t="s">
        <v>163</v>
      </c>
      <c r="BM188" s="156" t="s">
        <v>1371</v>
      </c>
    </row>
    <row r="189" spans="1:65" s="2" customFormat="1">
      <c r="A189" s="29"/>
      <c r="B189" s="30"/>
      <c r="C189" s="29"/>
      <c r="D189" s="158" t="s">
        <v>165</v>
      </c>
      <c r="E189" s="29"/>
      <c r="F189" s="159" t="s">
        <v>1163</v>
      </c>
      <c r="G189" s="29"/>
      <c r="H189" s="29"/>
      <c r="I189" s="29"/>
      <c r="J189" s="29"/>
      <c r="K189" s="29"/>
      <c r="L189" s="30"/>
      <c r="M189" s="160"/>
      <c r="N189" s="161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165</v>
      </c>
      <c r="AU189" s="17" t="s">
        <v>83</v>
      </c>
    </row>
    <row r="190" spans="1:65" s="13" customFormat="1">
      <c r="B190" s="162"/>
      <c r="D190" s="158" t="s">
        <v>167</v>
      </c>
      <c r="E190" s="163" t="s">
        <v>1</v>
      </c>
      <c r="F190" s="164" t="s">
        <v>1372</v>
      </c>
      <c r="H190" s="165">
        <v>1.3680000000000001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167</v>
      </c>
      <c r="AU190" s="163" t="s">
        <v>83</v>
      </c>
      <c r="AV190" s="13" t="s">
        <v>83</v>
      </c>
      <c r="AW190" s="13" t="s">
        <v>30</v>
      </c>
      <c r="AX190" s="13" t="s">
        <v>81</v>
      </c>
      <c r="AY190" s="163" t="s">
        <v>156</v>
      </c>
    </row>
    <row r="191" spans="1:65" s="2" customFormat="1" ht="16.5" customHeight="1">
      <c r="A191" s="29"/>
      <c r="B191" s="145"/>
      <c r="C191" s="146" t="s">
        <v>265</v>
      </c>
      <c r="D191" s="146" t="s">
        <v>158</v>
      </c>
      <c r="E191" s="147" t="s">
        <v>223</v>
      </c>
      <c r="F191" s="148" t="s">
        <v>224</v>
      </c>
      <c r="G191" s="149" t="s">
        <v>225</v>
      </c>
      <c r="H191" s="150">
        <v>81.8</v>
      </c>
      <c r="I191" s="151">
        <v>17.059999999999999</v>
      </c>
      <c r="J191" s="151">
        <f>ROUND(I191*H191,2)</f>
        <v>1395.51</v>
      </c>
      <c r="K191" s="148" t="s">
        <v>162</v>
      </c>
      <c r="L191" s="30"/>
      <c r="M191" s="152" t="s">
        <v>1</v>
      </c>
      <c r="N191" s="153" t="s">
        <v>39</v>
      </c>
      <c r="O191" s="154">
        <v>1.7999999999999999E-2</v>
      </c>
      <c r="P191" s="154">
        <f>O191*H191</f>
        <v>1.4723999999999999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163</v>
      </c>
      <c r="AT191" s="156" t="s">
        <v>158</v>
      </c>
      <c r="AU191" s="156" t="s">
        <v>83</v>
      </c>
      <c r="AY191" s="17" t="s">
        <v>156</v>
      </c>
      <c r="BE191" s="157">
        <f>IF(N191="základní",J191,0)</f>
        <v>1395.51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81</v>
      </c>
      <c r="BK191" s="157">
        <f>ROUND(I191*H191,2)</f>
        <v>1395.51</v>
      </c>
      <c r="BL191" s="17" t="s">
        <v>163</v>
      </c>
      <c r="BM191" s="156" t="s">
        <v>1373</v>
      </c>
    </row>
    <row r="192" spans="1:65" s="2" customFormat="1" ht="19.2">
      <c r="A192" s="29"/>
      <c r="B192" s="30"/>
      <c r="C192" s="29"/>
      <c r="D192" s="158" t="s">
        <v>165</v>
      </c>
      <c r="E192" s="29"/>
      <c r="F192" s="159" t="s">
        <v>227</v>
      </c>
      <c r="G192" s="29"/>
      <c r="H192" s="29"/>
      <c r="I192" s="29"/>
      <c r="J192" s="29"/>
      <c r="K192" s="29"/>
      <c r="L192" s="30"/>
      <c r="M192" s="160"/>
      <c r="N192" s="161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165</v>
      </c>
      <c r="AU192" s="17" t="s">
        <v>83</v>
      </c>
    </row>
    <row r="193" spans="1:65" s="13" customFormat="1">
      <c r="B193" s="162"/>
      <c r="D193" s="158" t="s">
        <v>167</v>
      </c>
      <c r="E193" s="163" t="s">
        <v>1</v>
      </c>
      <c r="F193" s="164" t="s">
        <v>1374</v>
      </c>
      <c r="H193" s="165">
        <v>81.8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30</v>
      </c>
      <c r="AX193" s="13" t="s">
        <v>81</v>
      </c>
      <c r="AY193" s="163" t="s">
        <v>156</v>
      </c>
    </row>
    <row r="194" spans="1:65" s="2" customFormat="1" ht="24" customHeight="1">
      <c r="A194" s="29"/>
      <c r="B194" s="145"/>
      <c r="C194" s="146" t="s">
        <v>270</v>
      </c>
      <c r="D194" s="146" t="s">
        <v>158</v>
      </c>
      <c r="E194" s="147" t="s">
        <v>1375</v>
      </c>
      <c r="F194" s="148" t="s">
        <v>1376</v>
      </c>
      <c r="G194" s="149" t="s">
        <v>531</v>
      </c>
      <c r="H194" s="150">
        <v>12</v>
      </c>
      <c r="I194" s="151">
        <v>195.84</v>
      </c>
      <c r="J194" s="151">
        <f>ROUND(I194*H194,2)</f>
        <v>2350.08</v>
      </c>
      <c r="K194" s="148" t="s">
        <v>162</v>
      </c>
      <c r="L194" s="30"/>
      <c r="M194" s="152" t="s">
        <v>1</v>
      </c>
      <c r="N194" s="153" t="s">
        <v>39</v>
      </c>
      <c r="O194" s="154">
        <v>0.221</v>
      </c>
      <c r="P194" s="154">
        <f>O194*H194</f>
        <v>2.6520000000000001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163</v>
      </c>
      <c r="AT194" s="156" t="s">
        <v>158</v>
      </c>
      <c r="AU194" s="156" t="s">
        <v>83</v>
      </c>
      <c r="AY194" s="17" t="s">
        <v>156</v>
      </c>
      <c r="BE194" s="157">
        <f>IF(N194="základní",J194,0)</f>
        <v>2350.08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81</v>
      </c>
      <c r="BK194" s="157">
        <f>ROUND(I194*H194,2)</f>
        <v>2350.08</v>
      </c>
      <c r="BL194" s="17" t="s">
        <v>163</v>
      </c>
      <c r="BM194" s="156" t="s">
        <v>1377</v>
      </c>
    </row>
    <row r="195" spans="1:65" s="2" customFormat="1" ht="19.2">
      <c r="A195" s="29"/>
      <c r="B195" s="30"/>
      <c r="C195" s="29"/>
      <c r="D195" s="158" t="s">
        <v>165</v>
      </c>
      <c r="E195" s="29"/>
      <c r="F195" s="159" t="s">
        <v>1378</v>
      </c>
      <c r="G195" s="29"/>
      <c r="H195" s="29"/>
      <c r="I195" s="29"/>
      <c r="J195" s="29"/>
      <c r="K195" s="29"/>
      <c r="L195" s="30"/>
      <c r="M195" s="160"/>
      <c r="N195" s="161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165</v>
      </c>
      <c r="AU195" s="17" t="s">
        <v>83</v>
      </c>
    </row>
    <row r="196" spans="1:65" s="13" customFormat="1">
      <c r="B196" s="162"/>
      <c r="D196" s="158" t="s">
        <v>167</v>
      </c>
      <c r="E196" s="163" t="s">
        <v>1</v>
      </c>
      <c r="F196" s="164" t="s">
        <v>237</v>
      </c>
      <c r="H196" s="165">
        <v>12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167</v>
      </c>
      <c r="AU196" s="163" t="s">
        <v>83</v>
      </c>
      <c r="AV196" s="13" t="s">
        <v>83</v>
      </c>
      <c r="AW196" s="13" t="s">
        <v>30</v>
      </c>
      <c r="AX196" s="13" t="s">
        <v>81</v>
      </c>
      <c r="AY196" s="163" t="s">
        <v>156</v>
      </c>
    </row>
    <row r="197" spans="1:65" s="2" customFormat="1" ht="24" customHeight="1">
      <c r="A197" s="29"/>
      <c r="B197" s="145"/>
      <c r="C197" s="146" t="s">
        <v>276</v>
      </c>
      <c r="D197" s="146" t="s">
        <v>158</v>
      </c>
      <c r="E197" s="147" t="s">
        <v>1379</v>
      </c>
      <c r="F197" s="148" t="s">
        <v>1380</v>
      </c>
      <c r="G197" s="149" t="s">
        <v>531</v>
      </c>
      <c r="H197" s="150">
        <v>1</v>
      </c>
      <c r="I197" s="151">
        <v>249.57</v>
      </c>
      <c r="J197" s="151">
        <f>ROUND(I197*H197,2)</f>
        <v>249.57</v>
      </c>
      <c r="K197" s="148" t="s">
        <v>162</v>
      </c>
      <c r="L197" s="30"/>
      <c r="M197" s="152" t="s">
        <v>1</v>
      </c>
      <c r="N197" s="153" t="s">
        <v>39</v>
      </c>
      <c r="O197" s="154">
        <v>0.217</v>
      </c>
      <c r="P197" s="154">
        <f>O197*H197</f>
        <v>0.217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6" t="s">
        <v>163</v>
      </c>
      <c r="AT197" s="156" t="s">
        <v>158</v>
      </c>
      <c r="AU197" s="156" t="s">
        <v>83</v>
      </c>
      <c r="AY197" s="17" t="s">
        <v>156</v>
      </c>
      <c r="BE197" s="157">
        <f>IF(N197="základní",J197,0)</f>
        <v>249.57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81</v>
      </c>
      <c r="BK197" s="157">
        <f>ROUND(I197*H197,2)</f>
        <v>249.57</v>
      </c>
      <c r="BL197" s="17" t="s">
        <v>163</v>
      </c>
      <c r="BM197" s="156" t="s">
        <v>1381</v>
      </c>
    </row>
    <row r="198" spans="1:65" s="2" customFormat="1" ht="19.2">
      <c r="A198" s="29"/>
      <c r="B198" s="30"/>
      <c r="C198" s="29"/>
      <c r="D198" s="158" t="s">
        <v>165</v>
      </c>
      <c r="E198" s="29"/>
      <c r="F198" s="159" t="s">
        <v>1382</v>
      </c>
      <c r="G198" s="29"/>
      <c r="H198" s="29"/>
      <c r="I198" s="29"/>
      <c r="J198" s="29"/>
      <c r="K198" s="29"/>
      <c r="L198" s="30"/>
      <c r="M198" s="160"/>
      <c r="N198" s="161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165</v>
      </c>
      <c r="AU198" s="17" t="s">
        <v>83</v>
      </c>
    </row>
    <row r="199" spans="1:65" s="13" customFormat="1">
      <c r="B199" s="162"/>
      <c r="D199" s="158" t="s">
        <v>167</v>
      </c>
      <c r="E199" s="163" t="s">
        <v>1</v>
      </c>
      <c r="F199" s="164" t="s">
        <v>81</v>
      </c>
      <c r="H199" s="165">
        <v>1</v>
      </c>
      <c r="L199" s="162"/>
      <c r="M199" s="166"/>
      <c r="N199" s="167"/>
      <c r="O199" s="167"/>
      <c r="P199" s="167"/>
      <c r="Q199" s="167"/>
      <c r="R199" s="167"/>
      <c r="S199" s="167"/>
      <c r="T199" s="168"/>
      <c r="AT199" s="163" t="s">
        <v>167</v>
      </c>
      <c r="AU199" s="163" t="s">
        <v>83</v>
      </c>
      <c r="AV199" s="13" t="s">
        <v>83</v>
      </c>
      <c r="AW199" s="13" t="s">
        <v>30</v>
      </c>
      <c r="AX199" s="13" t="s">
        <v>81</v>
      </c>
      <c r="AY199" s="163" t="s">
        <v>156</v>
      </c>
    </row>
    <row r="200" spans="1:65" s="2" customFormat="1" ht="24" customHeight="1">
      <c r="A200" s="29"/>
      <c r="B200" s="145"/>
      <c r="C200" s="146" t="s">
        <v>282</v>
      </c>
      <c r="D200" s="146" t="s">
        <v>158</v>
      </c>
      <c r="E200" s="147" t="s">
        <v>1169</v>
      </c>
      <c r="F200" s="148" t="s">
        <v>1170</v>
      </c>
      <c r="G200" s="149" t="s">
        <v>225</v>
      </c>
      <c r="H200" s="150">
        <v>45.6</v>
      </c>
      <c r="I200" s="151">
        <v>28.22</v>
      </c>
      <c r="J200" s="151">
        <f>ROUND(I200*H200,2)</f>
        <v>1286.83</v>
      </c>
      <c r="K200" s="148" t="s">
        <v>162</v>
      </c>
      <c r="L200" s="30"/>
      <c r="M200" s="152" t="s">
        <v>1</v>
      </c>
      <c r="N200" s="153" t="s">
        <v>39</v>
      </c>
      <c r="O200" s="154">
        <v>6.7000000000000004E-2</v>
      </c>
      <c r="P200" s="154">
        <f>O200*H200</f>
        <v>3.0552000000000001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163</v>
      </c>
      <c r="AT200" s="156" t="s">
        <v>158</v>
      </c>
      <c r="AU200" s="156" t="s">
        <v>83</v>
      </c>
      <c r="AY200" s="17" t="s">
        <v>156</v>
      </c>
      <c r="BE200" s="157">
        <f>IF(N200="základní",J200,0)</f>
        <v>1286.83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81</v>
      </c>
      <c r="BK200" s="157">
        <f>ROUND(I200*H200,2)</f>
        <v>1286.83</v>
      </c>
      <c r="BL200" s="17" t="s">
        <v>163</v>
      </c>
      <c r="BM200" s="156" t="s">
        <v>1383</v>
      </c>
    </row>
    <row r="201" spans="1:65" s="2" customFormat="1" ht="19.2">
      <c r="A201" s="29"/>
      <c r="B201" s="30"/>
      <c r="C201" s="29"/>
      <c r="D201" s="158" t="s">
        <v>165</v>
      </c>
      <c r="E201" s="29"/>
      <c r="F201" s="159" t="s">
        <v>1172</v>
      </c>
      <c r="G201" s="29"/>
      <c r="H201" s="29"/>
      <c r="I201" s="29"/>
      <c r="J201" s="29"/>
      <c r="K201" s="29"/>
      <c r="L201" s="30"/>
      <c r="M201" s="160"/>
      <c r="N201" s="161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165</v>
      </c>
      <c r="AU201" s="17" t="s">
        <v>83</v>
      </c>
    </row>
    <row r="202" spans="1:65" s="13" customFormat="1">
      <c r="B202" s="162"/>
      <c r="D202" s="158" t="s">
        <v>167</v>
      </c>
      <c r="E202" s="163" t="s">
        <v>1</v>
      </c>
      <c r="F202" s="164" t="s">
        <v>1368</v>
      </c>
      <c r="H202" s="165">
        <v>45.6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30</v>
      </c>
      <c r="AX202" s="13" t="s">
        <v>81</v>
      </c>
      <c r="AY202" s="163" t="s">
        <v>156</v>
      </c>
    </row>
    <row r="203" spans="1:65" s="2" customFormat="1" ht="24" customHeight="1">
      <c r="A203" s="29"/>
      <c r="B203" s="145"/>
      <c r="C203" s="146" t="s">
        <v>7</v>
      </c>
      <c r="D203" s="146" t="s">
        <v>158</v>
      </c>
      <c r="E203" s="147" t="s">
        <v>1384</v>
      </c>
      <c r="F203" s="148" t="s">
        <v>1385</v>
      </c>
      <c r="G203" s="149" t="s">
        <v>531</v>
      </c>
      <c r="H203" s="150">
        <v>12</v>
      </c>
      <c r="I203" s="151">
        <v>255.53</v>
      </c>
      <c r="J203" s="151">
        <f>ROUND(I203*H203,2)</f>
        <v>3066.36</v>
      </c>
      <c r="K203" s="148" t="s">
        <v>162</v>
      </c>
      <c r="L203" s="30"/>
      <c r="M203" s="152" t="s">
        <v>1</v>
      </c>
      <c r="N203" s="153" t="s">
        <v>39</v>
      </c>
      <c r="O203" s="154">
        <v>0.747</v>
      </c>
      <c r="P203" s="154">
        <f>O203*H203</f>
        <v>8.9640000000000004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163</v>
      </c>
      <c r="AT203" s="156" t="s">
        <v>158</v>
      </c>
      <c r="AU203" s="156" t="s">
        <v>83</v>
      </c>
      <c r="AY203" s="17" t="s">
        <v>156</v>
      </c>
      <c r="BE203" s="157">
        <f>IF(N203="základní",J203,0)</f>
        <v>3066.36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81</v>
      </c>
      <c r="BK203" s="157">
        <f>ROUND(I203*H203,2)</f>
        <v>3066.36</v>
      </c>
      <c r="BL203" s="17" t="s">
        <v>163</v>
      </c>
      <c r="BM203" s="156" t="s">
        <v>1386</v>
      </c>
    </row>
    <row r="204" spans="1:65" s="2" customFormat="1" ht="28.8">
      <c r="A204" s="29"/>
      <c r="B204" s="30"/>
      <c r="C204" s="29"/>
      <c r="D204" s="158" t="s">
        <v>165</v>
      </c>
      <c r="E204" s="29"/>
      <c r="F204" s="159" t="s">
        <v>1387</v>
      </c>
      <c r="G204" s="29"/>
      <c r="H204" s="29"/>
      <c r="I204" s="29"/>
      <c r="J204" s="29"/>
      <c r="K204" s="29"/>
      <c r="L204" s="30"/>
      <c r="M204" s="160"/>
      <c r="N204" s="161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165</v>
      </c>
      <c r="AU204" s="17" t="s">
        <v>83</v>
      </c>
    </row>
    <row r="205" spans="1:65" s="2" customFormat="1" ht="19.2">
      <c r="A205" s="29"/>
      <c r="B205" s="30"/>
      <c r="C205" s="29"/>
      <c r="D205" s="158" t="s">
        <v>366</v>
      </c>
      <c r="E205" s="29"/>
      <c r="F205" s="185" t="s">
        <v>1388</v>
      </c>
      <c r="G205" s="29"/>
      <c r="H205" s="29"/>
      <c r="I205" s="29"/>
      <c r="J205" s="29"/>
      <c r="K205" s="29"/>
      <c r="L205" s="30"/>
      <c r="M205" s="160"/>
      <c r="N205" s="161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366</v>
      </c>
      <c r="AU205" s="17" t="s">
        <v>83</v>
      </c>
    </row>
    <row r="206" spans="1:65" s="13" customFormat="1">
      <c r="B206" s="162"/>
      <c r="D206" s="158" t="s">
        <v>167</v>
      </c>
      <c r="E206" s="163" t="s">
        <v>1</v>
      </c>
      <c r="F206" s="164" t="s">
        <v>237</v>
      </c>
      <c r="H206" s="165">
        <v>12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156</v>
      </c>
    </row>
    <row r="207" spans="1:65" s="2" customFormat="1" ht="24" customHeight="1">
      <c r="A207" s="29"/>
      <c r="B207" s="145"/>
      <c r="C207" s="146" t="s">
        <v>295</v>
      </c>
      <c r="D207" s="146" t="s">
        <v>158</v>
      </c>
      <c r="E207" s="147" t="s">
        <v>1389</v>
      </c>
      <c r="F207" s="148" t="s">
        <v>1390</v>
      </c>
      <c r="G207" s="149" t="s">
        <v>531</v>
      </c>
      <c r="H207" s="150">
        <v>1</v>
      </c>
      <c r="I207" s="151">
        <v>985.12</v>
      </c>
      <c r="J207" s="151">
        <f>ROUND(I207*H207,2)</f>
        <v>985.12</v>
      </c>
      <c r="K207" s="148" t="s">
        <v>162</v>
      </c>
      <c r="L207" s="30"/>
      <c r="M207" s="152" t="s">
        <v>1</v>
      </c>
      <c r="N207" s="153" t="s">
        <v>39</v>
      </c>
      <c r="O207" s="154">
        <v>3.0950000000000002</v>
      </c>
      <c r="P207" s="154">
        <f>O207*H207</f>
        <v>3.0950000000000002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163</v>
      </c>
      <c r="AT207" s="156" t="s">
        <v>158</v>
      </c>
      <c r="AU207" s="156" t="s">
        <v>83</v>
      </c>
      <c r="AY207" s="17" t="s">
        <v>156</v>
      </c>
      <c r="BE207" s="157">
        <f>IF(N207="základní",J207,0)</f>
        <v>985.12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985.12</v>
      </c>
      <c r="BL207" s="17" t="s">
        <v>163</v>
      </c>
      <c r="BM207" s="156" t="s">
        <v>1391</v>
      </c>
    </row>
    <row r="208" spans="1:65" s="2" customFormat="1" ht="28.8">
      <c r="A208" s="29"/>
      <c r="B208" s="30"/>
      <c r="C208" s="29"/>
      <c r="D208" s="158" t="s">
        <v>165</v>
      </c>
      <c r="E208" s="29"/>
      <c r="F208" s="159" t="s">
        <v>1392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2" customFormat="1" ht="28.8">
      <c r="A209" s="29"/>
      <c r="B209" s="30"/>
      <c r="C209" s="29"/>
      <c r="D209" s="158" t="s">
        <v>366</v>
      </c>
      <c r="E209" s="29"/>
      <c r="F209" s="185" t="s">
        <v>1393</v>
      </c>
      <c r="G209" s="29"/>
      <c r="H209" s="29"/>
      <c r="I209" s="29"/>
      <c r="J209" s="29"/>
      <c r="K209" s="29"/>
      <c r="L209" s="30"/>
      <c r="M209" s="160"/>
      <c r="N209" s="161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366</v>
      </c>
      <c r="AU209" s="17" t="s">
        <v>83</v>
      </c>
    </row>
    <row r="210" spans="1:65" s="13" customFormat="1">
      <c r="B210" s="162"/>
      <c r="D210" s="158" t="s">
        <v>167</v>
      </c>
      <c r="E210" s="163" t="s">
        <v>1</v>
      </c>
      <c r="F210" s="164" t="s">
        <v>81</v>
      </c>
      <c r="H210" s="165">
        <v>1</v>
      </c>
      <c r="L210" s="162"/>
      <c r="M210" s="166"/>
      <c r="N210" s="167"/>
      <c r="O210" s="167"/>
      <c r="P210" s="167"/>
      <c r="Q210" s="167"/>
      <c r="R210" s="167"/>
      <c r="S210" s="167"/>
      <c r="T210" s="168"/>
      <c r="AT210" s="163" t="s">
        <v>167</v>
      </c>
      <c r="AU210" s="163" t="s">
        <v>83</v>
      </c>
      <c r="AV210" s="13" t="s">
        <v>83</v>
      </c>
      <c r="AW210" s="13" t="s">
        <v>30</v>
      </c>
      <c r="AX210" s="13" t="s">
        <v>81</v>
      </c>
      <c r="AY210" s="163" t="s">
        <v>156</v>
      </c>
    </row>
    <row r="211" spans="1:65" s="2" customFormat="1" ht="24" customHeight="1">
      <c r="A211" s="29"/>
      <c r="B211" s="145"/>
      <c r="C211" s="146" t="s">
        <v>300</v>
      </c>
      <c r="D211" s="146" t="s">
        <v>158</v>
      </c>
      <c r="E211" s="147" t="s">
        <v>1394</v>
      </c>
      <c r="F211" s="148" t="s">
        <v>1395</v>
      </c>
      <c r="G211" s="149" t="s">
        <v>531</v>
      </c>
      <c r="H211" s="150">
        <v>1</v>
      </c>
      <c r="I211" s="151">
        <v>296.31</v>
      </c>
      <c r="J211" s="151">
        <f>ROUND(I211*H211,2)</f>
        <v>296.31</v>
      </c>
      <c r="K211" s="148" t="s">
        <v>162</v>
      </c>
      <c r="L211" s="30"/>
      <c r="M211" s="152" t="s">
        <v>1</v>
      </c>
      <c r="N211" s="153" t="s">
        <v>39</v>
      </c>
      <c r="O211" s="154">
        <v>0.87</v>
      </c>
      <c r="P211" s="154">
        <f>O211*H211</f>
        <v>0.87</v>
      </c>
      <c r="Q211" s="154">
        <v>6.0000000000000002E-5</v>
      </c>
      <c r="R211" s="154">
        <f>Q211*H211</f>
        <v>6.0000000000000002E-5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163</v>
      </c>
      <c r="AT211" s="156" t="s">
        <v>158</v>
      </c>
      <c r="AU211" s="156" t="s">
        <v>83</v>
      </c>
      <c r="AY211" s="17" t="s">
        <v>156</v>
      </c>
      <c r="BE211" s="157">
        <f>IF(N211="základní",J211,0)</f>
        <v>296.31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81</v>
      </c>
      <c r="BK211" s="157">
        <f>ROUND(I211*H211,2)</f>
        <v>296.31</v>
      </c>
      <c r="BL211" s="17" t="s">
        <v>163</v>
      </c>
      <c r="BM211" s="156" t="s">
        <v>1396</v>
      </c>
    </row>
    <row r="212" spans="1:65" s="2" customFormat="1">
      <c r="A212" s="29"/>
      <c r="B212" s="30"/>
      <c r="C212" s="29"/>
      <c r="D212" s="158" t="s">
        <v>165</v>
      </c>
      <c r="E212" s="29"/>
      <c r="F212" s="159" t="s">
        <v>1397</v>
      </c>
      <c r="G212" s="29"/>
      <c r="H212" s="29"/>
      <c r="I212" s="29"/>
      <c r="J212" s="29"/>
      <c r="K212" s="29"/>
      <c r="L212" s="30"/>
      <c r="M212" s="160"/>
      <c r="N212" s="161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165</v>
      </c>
      <c r="AU212" s="17" t="s">
        <v>83</v>
      </c>
    </row>
    <row r="213" spans="1:65" s="2" customFormat="1" ht="19.2">
      <c r="A213" s="29"/>
      <c r="B213" s="30"/>
      <c r="C213" s="29"/>
      <c r="D213" s="158" t="s">
        <v>366</v>
      </c>
      <c r="E213" s="29"/>
      <c r="F213" s="185" t="s">
        <v>1398</v>
      </c>
      <c r="G213" s="29"/>
      <c r="H213" s="29"/>
      <c r="I213" s="29"/>
      <c r="J213" s="29"/>
      <c r="K213" s="29"/>
      <c r="L213" s="30"/>
      <c r="M213" s="160"/>
      <c r="N213" s="161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366</v>
      </c>
      <c r="AU213" s="17" t="s">
        <v>83</v>
      </c>
    </row>
    <row r="214" spans="1:65" s="13" customFormat="1">
      <c r="B214" s="162"/>
      <c r="D214" s="158" t="s">
        <v>167</v>
      </c>
      <c r="E214" s="163" t="s">
        <v>1</v>
      </c>
      <c r="F214" s="164" t="s">
        <v>81</v>
      </c>
      <c r="H214" s="165">
        <v>1</v>
      </c>
      <c r="L214" s="162"/>
      <c r="M214" s="166"/>
      <c r="N214" s="167"/>
      <c r="O214" s="167"/>
      <c r="P214" s="167"/>
      <c r="Q214" s="167"/>
      <c r="R214" s="167"/>
      <c r="S214" s="167"/>
      <c r="T214" s="168"/>
      <c r="AT214" s="163" t="s">
        <v>167</v>
      </c>
      <c r="AU214" s="163" t="s">
        <v>83</v>
      </c>
      <c r="AV214" s="13" t="s">
        <v>83</v>
      </c>
      <c r="AW214" s="13" t="s">
        <v>30</v>
      </c>
      <c r="AX214" s="13" t="s">
        <v>81</v>
      </c>
      <c r="AY214" s="163" t="s">
        <v>156</v>
      </c>
    </row>
    <row r="215" spans="1:65" s="2" customFormat="1" ht="16.5" customHeight="1">
      <c r="A215" s="29"/>
      <c r="B215" s="145"/>
      <c r="C215" s="176" t="s">
        <v>305</v>
      </c>
      <c r="D215" s="176" t="s">
        <v>254</v>
      </c>
      <c r="E215" s="177" t="s">
        <v>1399</v>
      </c>
      <c r="F215" s="178" t="s">
        <v>1400</v>
      </c>
      <c r="G215" s="179" t="s">
        <v>531</v>
      </c>
      <c r="H215" s="180">
        <v>3</v>
      </c>
      <c r="I215" s="181">
        <v>187.73</v>
      </c>
      <c r="J215" s="181">
        <f>ROUND(I215*H215,2)</f>
        <v>563.19000000000005</v>
      </c>
      <c r="K215" s="178" t="s">
        <v>162</v>
      </c>
      <c r="L215" s="182"/>
      <c r="M215" s="183" t="s">
        <v>1</v>
      </c>
      <c r="N215" s="184" t="s">
        <v>39</v>
      </c>
      <c r="O215" s="154">
        <v>0</v>
      </c>
      <c r="P215" s="154">
        <f>O215*H215</f>
        <v>0</v>
      </c>
      <c r="Q215" s="154">
        <v>7.0899999999999999E-3</v>
      </c>
      <c r="R215" s="154">
        <f>Q215*H215</f>
        <v>2.1270000000000001E-2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208</v>
      </c>
      <c r="AT215" s="156" t="s">
        <v>254</v>
      </c>
      <c r="AU215" s="156" t="s">
        <v>83</v>
      </c>
      <c r="AY215" s="17" t="s">
        <v>156</v>
      </c>
      <c r="BE215" s="157">
        <f>IF(N215="základní",J215,0)</f>
        <v>563.19000000000005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81</v>
      </c>
      <c r="BK215" s="157">
        <f>ROUND(I215*H215,2)</f>
        <v>563.19000000000005</v>
      </c>
      <c r="BL215" s="17" t="s">
        <v>163</v>
      </c>
      <c r="BM215" s="156" t="s">
        <v>1401</v>
      </c>
    </row>
    <row r="216" spans="1:65" s="2" customFormat="1">
      <c r="A216" s="29"/>
      <c r="B216" s="30"/>
      <c r="C216" s="29"/>
      <c r="D216" s="158" t="s">
        <v>165</v>
      </c>
      <c r="E216" s="29"/>
      <c r="F216" s="159" t="s">
        <v>1400</v>
      </c>
      <c r="G216" s="29"/>
      <c r="H216" s="29"/>
      <c r="I216" s="29"/>
      <c r="J216" s="29"/>
      <c r="K216" s="29"/>
      <c r="L216" s="30"/>
      <c r="M216" s="160"/>
      <c r="N216" s="161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7" t="s">
        <v>165</v>
      </c>
      <c r="AU216" s="17" t="s">
        <v>83</v>
      </c>
    </row>
    <row r="217" spans="1:65" s="13" customFormat="1">
      <c r="B217" s="162"/>
      <c r="D217" s="158" t="s">
        <v>167</v>
      </c>
      <c r="E217" s="163" t="s">
        <v>1</v>
      </c>
      <c r="F217" s="164" t="s">
        <v>627</v>
      </c>
      <c r="H217" s="165">
        <v>3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167</v>
      </c>
      <c r="AU217" s="163" t="s">
        <v>83</v>
      </c>
      <c r="AV217" s="13" t="s">
        <v>83</v>
      </c>
      <c r="AW217" s="13" t="s">
        <v>30</v>
      </c>
      <c r="AX217" s="13" t="s">
        <v>81</v>
      </c>
      <c r="AY217" s="163" t="s">
        <v>156</v>
      </c>
    </row>
    <row r="218" spans="1:65" s="2" customFormat="1" ht="24" customHeight="1">
      <c r="A218" s="29"/>
      <c r="B218" s="145"/>
      <c r="C218" s="146" t="s">
        <v>311</v>
      </c>
      <c r="D218" s="146" t="s">
        <v>158</v>
      </c>
      <c r="E218" s="147" t="s">
        <v>1402</v>
      </c>
      <c r="F218" s="148" t="s">
        <v>1403</v>
      </c>
      <c r="G218" s="149" t="s">
        <v>531</v>
      </c>
      <c r="H218" s="150">
        <v>1</v>
      </c>
      <c r="I218" s="151">
        <v>917.88</v>
      </c>
      <c r="J218" s="151">
        <f>ROUND(I218*H218,2)</f>
        <v>917.88</v>
      </c>
      <c r="K218" s="148" t="s">
        <v>162</v>
      </c>
      <c r="L218" s="30"/>
      <c r="M218" s="152" t="s">
        <v>1</v>
      </c>
      <c r="N218" s="153" t="s">
        <v>39</v>
      </c>
      <c r="O218" s="154">
        <v>1.621</v>
      </c>
      <c r="P218" s="154">
        <f>O218*H218</f>
        <v>1.621</v>
      </c>
      <c r="Q218" s="154">
        <v>1.1900000000000001E-3</v>
      </c>
      <c r="R218" s="154">
        <f>Q218*H218</f>
        <v>1.1900000000000001E-3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917.88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917.88</v>
      </c>
      <c r="BL218" s="17" t="s">
        <v>163</v>
      </c>
      <c r="BM218" s="156" t="s">
        <v>1404</v>
      </c>
    </row>
    <row r="219" spans="1:65" s="2" customFormat="1" ht="19.2">
      <c r="A219" s="29"/>
      <c r="B219" s="30"/>
      <c r="C219" s="29"/>
      <c r="D219" s="158" t="s">
        <v>165</v>
      </c>
      <c r="E219" s="29"/>
      <c r="F219" s="159" t="s">
        <v>1405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81</v>
      </c>
      <c r="H220" s="165">
        <v>1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24" customHeight="1">
      <c r="A221" s="29"/>
      <c r="B221" s="145"/>
      <c r="C221" s="146" t="s">
        <v>317</v>
      </c>
      <c r="D221" s="146" t="s">
        <v>158</v>
      </c>
      <c r="E221" s="147" t="s">
        <v>1406</v>
      </c>
      <c r="F221" s="148" t="s">
        <v>1407</v>
      </c>
      <c r="G221" s="149" t="s">
        <v>531</v>
      </c>
      <c r="H221" s="150">
        <v>12</v>
      </c>
      <c r="I221" s="151">
        <v>196.95</v>
      </c>
      <c r="J221" s="151">
        <f>ROUND(I221*H221,2)</f>
        <v>2363.4</v>
      </c>
      <c r="K221" s="148" t="s">
        <v>162</v>
      </c>
      <c r="L221" s="30"/>
      <c r="M221" s="152" t="s">
        <v>1</v>
      </c>
      <c r="N221" s="153" t="s">
        <v>39</v>
      </c>
      <c r="O221" s="154">
        <v>0.63</v>
      </c>
      <c r="P221" s="154">
        <f>O221*H221</f>
        <v>7.5600000000000005</v>
      </c>
      <c r="Q221" s="154">
        <v>3.4000000000000002E-4</v>
      </c>
      <c r="R221" s="154">
        <f>Q221*H221</f>
        <v>4.0800000000000003E-3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163</v>
      </c>
      <c r="AT221" s="156" t="s">
        <v>158</v>
      </c>
      <c r="AU221" s="156" t="s">
        <v>83</v>
      </c>
      <c r="AY221" s="17" t="s">
        <v>156</v>
      </c>
      <c r="BE221" s="157">
        <f>IF(N221="základní",J221,0)</f>
        <v>2363.4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2363.4</v>
      </c>
      <c r="BL221" s="17" t="s">
        <v>163</v>
      </c>
      <c r="BM221" s="156" t="s">
        <v>1408</v>
      </c>
    </row>
    <row r="222" spans="1:65" s="2" customFormat="1" ht="19.2">
      <c r="A222" s="29"/>
      <c r="B222" s="30"/>
      <c r="C222" s="29"/>
      <c r="D222" s="158" t="s">
        <v>165</v>
      </c>
      <c r="E222" s="29"/>
      <c r="F222" s="159" t="s">
        <v>1409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237</v>
      </c>
      <c r="H223" s="165">
        <v>12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2" customFormat="1" ht="24" customHeight="1">
      <c r="A224" s="29"/>
      <c r="B224" s="145"/>
      <c r="C224" s="146" t="s">
        <v>322</v>
      </c>
      <c r="D224" s="146" t="s">
        <v>158</v>
      </c>
      <c r="E224" s="147" t="s">
        <v>1410</v>
      </c>
      <c r="F224" s="148" t="s">
        <v>1411</v>
      </c>
      <c r="G224" s="149" t="s">
        <v>531</v>
      </c>
      <c r="H224" s="150">
        <v>13</v>
      </c>
      <c r="I224" s="151">
        <v>69.91</v>
      </c>
      <c r="J224" s="151">
        <f>ROUND(I224*H224,2)</f>
        <v>908.83</v>
      </c>
      <c r="K224" s="148" t="s">
        <v>162</v>
      </c>
      <c r="L224" s="30"/>
      <c r="M224" s="152" t="s">
        <v>1</v>
      </c>
      <c r="N224" s="153" t="s">
        <v>39</v>
      </c>
      <c r="O224" s="154">
        <v>0.24199999999999999</v>
      </c>
      <c r="P224" s="154">
        <f>O224*H224</f>
        <v>3.1459999999999999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163</v>
      </c>
      <c r="AT224" s="156" t="s">
        <v>158</v>
      </c>
      <c r="AU224" s="156" t="s">
        <v>83</v>
      </c>
      <c r="AY224" s="17" t="s">
        <v>156</v>
      </c>
      <c r="BE224" s="157">
        <f>IF(N224="základní",J224,0)</f>
        <v>908.83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81</v>
      </c>
      <c r="BK224" s="157">
        <f>ROUND(I224*H224,2)</f>
        <v>908.83</v>
      </c>
      <c r="BL224" s="17" t="s">
        <v>163</v>
      </c>
      <c r="BM224" s="156" t="s">
        <v>1412</v>
      </c>
    </row>
    <row r="225" spans="1:65" s="2" customFormat="1" ht="19.2">
      <c r="A225" s="29"/>
      <c r="B225" s="30"/>
      <c r="C225" s="29"/>
      <c r="D225" s="158" t="s">
        <v>165</v>
      </c>
      <c r="E225" s="29"/>
      <c r="F225" s="159" t="s">
        <v>1413</v>
      </c>
      <c r="G225" s="29"/>
      <c r="H225" s="29"/>
      <c r="I225" s="29"/>
      <c r="J225" s="29"/>
      <c r="K225" s="29"/>
      <c r="L225" s="30"/>
      <c r="M225" s="160"/>
      <c r="N225" s="161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165</v>
      </c>
      <c r="AU225" s="17" t="s">
        <v>83</v>
      </c>
    </row>
    <row r="226" spans="1:65" s="13" customFormat="1">
      <c r="B226" s="162"/>
      <c r="D226" s="158" t="s">
        <v>167</v>
      </c>
      <c r="E226" s="163" t="s">
        <v>1</v>
      </c>
      <c r="F226" s="164" t="s">
        <v>1414</v>
      </c>
      <c r="H226" s="165">
        <v>13</v>
      </c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167</v>
      </c>
      <c r="AU226" s="163" t="s">
        <v>83</v>
      </c>
      <c r="AV226" s="13" t="s">
        <v>83</v>
      </c>
      <c r="AW226" s="13" t="s">
        <v>30</v>
      </c>
      <c r="AX226" s="13" t="s">
        <v>81</v>
      </c>
      <c r="AY226" s="163" t="s">
        <v>156</v>
      </c>
    </row>
    <row r="227" spans="1:65" s="2" customFormat="1" ht="24" customHeight="1">
      <c r="A227" s="29"/>
      <c r="B227" s="145"/>
      <c r="C227" s="146" t="s">
        <v>326</v>
      </c>
      <c r="D227" s="146" t="s">
        <v>158</v>
      </c>
      <c r="E227" s="147" t="s">
        <v>1173</v>
      </c>
      <c r="F227" s="148" t="s">
        <v>1174</v>
      </c>
      <c r="G227" s="149" t="s">
        <v>225</v>
      </c>
      <c r="H227" s="150">
        <v>91.2</v>
      </c>
      <c r="I227" s="151">
        <v>2.5</v>
      </c>
      <c r="J227" s="151">
        <f>ROUND(I227*H227,2)</f>
        <v>228</v>
      </c>
      <c r="K227" s="148" t="s">
        <v>162</v>
      </c>
      <c r="L227" s="30"/>
      <c r="M227" s="152" t="s">
        <v>1</v>
      </c>
      <c r="N227" s="153" t="s">
        <v>39</v>
      </c>
      <c r="O227" s="154">
        <v>4.0000000000000001E-3</v>
      </c>
      <c r="P227" s="154">
        <f>O227*H227</f>
        <v>0.36480000000000001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163</v>
      </c>
      <c r="AT227" s="156" t="s">
        <v>158</v>
      </c>
      <c r="AU227" s="156" t="s">
        <v>83</v>
      </c>
      <c r="AY227" s="17" t="s">
        <v>156</v>
      </c>
      <c r="BE227" s="157">
        <f>IF(N227="základní",J227,0)</f>
        <v>228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81</v>
      </c>
      <c r="BK227" s="157">
        <f>ROUND(I227*H227,2)</f>
        <v>228</v>
      </c>
      <c r="BL227" s="17" t="s">
        <v>163</v>
      </c>
      <c r="BM227" s="156" t="s">
        <v>1415</v>
      </c>
    </row>
    <row r="228" spans="1:65" s="2" customFormat="1" ht="28.8">
      <c r="A228" s="29"/>
      <c r="B228" s="30"/>
      <c r="C228" s="29"/>
      <c r="D228" s="158" t="s">
        <v>165</v>
      </c>
      <c r="E228" s="29"/>
      <c r="F228" s="159" t="s">
        <v>1176</v>
      </c>
      <c r="G228" s="29"/>
      <c r="H228" s="29"/>
      <c r="I228" s="29"/>
      <c r="J228" s="29"/>
      <c r="K228" s="29"/>
      <c r="L228" s="30"/>
      <c r="M228" s="160"/>
      <c r="N228" s="161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165</v>
      </c>
      <c r="AU228" s="17" t="s">
        <v>83</v>
      </c>
    </row>
    <row r="229" spans="1:65" s="13" customFormat="1">
      <c r="B229" s="162"/>
      <c r="D229" s="158" t="s">
        <v>167</v>
      </c>
      <c r="E229" s="163" t="s">
        <v>1</v>
      </c>
      <c r="F229" s="164" t="s">
        <v>1416</v>
      </c>
      <c r="H229" s="165">
        <v>91.2</v>
      </c>
      <c r="L229" s="162"/>
      <c r="M229" s="166"/>
      <c r="N229" s="167"/>
      <c r="O229" s="167"/>
      <c r="P229" s="167"/>
      <c r="Q229" s="167"/>
      <c r="R229" s="167"/>
      <c r="S229" s="167"/>
      <c r="T229" s="168"/>
      <c r="AT229" s="163" t="s">
        <v>167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156</v>
      </c>
    </row>
    <row r="230" spans="1:65" s="2" customFormat="1" ht="16.5" customHeight="1">
      <c r="A230" s="29"/>
      <c r="B230" s="145"/>
      <c r="C230" s="146" t="s">
        <v>332</v>
      </c>
      <c r="D230" s="146" t="s">
        <v>158</v>
      </c>
      <c r="E230" s="147" t="s">
        <v>1178</v>
      </c>
      <c r="F230" s="148" t="s">
        <v>1179</v>
      </c>
      <c r="G230" s="149" t="s">
        <v>161</v>
      </c>
      <c r="H230" s="150">
        <v>1.1399999999999999</v>
      </c>
      <c r="I230" s="151">
        <v>138.91</v>
      </c>
      <c r="J230" s="151">
        <f>ROUND(I230*H230,2)</f>
        <v>158.36000000000001</v>
      </c>
      <c r="K230" s="148" t="s">
        <v>162</v>
      </c>
      <c r="L230" s="30"/>
      <c r="M230" s="152" t="s">
        <v>1</v>
      </c>
      <c r="N230" s="153" t="s">
        <v>39</v>
      </c>
      <c r="O230" s="154">
        <v>0.26100000000000001</v>
      </c>
      <c r="P230" s="154">
        <f>O230*H230</f>
        <v>0.29753999999999997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163</v>
      </c>
      <c r="AT230" s="156" t="s">
        <v>158</v>
      </c>
      <c r="AU230" s="156" t="s">
        <v>83</v>
      </c>
      <c r="AY230" s="17" t="s">
        <v>156</v>
      </c>
      <c r="BE230" s="157">
        <f>IF(N230="základní",J230,0)</f>
        <v>158.36000000000001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81</v>
      </c>
      <c r="BK230" s="157">
        <f>ROUND(I230*H230,2)</f>
        <v>158.36000000000001</v>
      </c>
      <c r="BL230" s="17" t="s">
        <v>163</v>
      </c>
      <c r="BM230" s="156" t="s">
        <v>1417</v>
      </c>
    </row>
    <row r="231" spans="1:65" s="2" customFormat="1">
      <c r="A231" s="29"/>
      <c r="B231" s="30"/>
      <c r="C231" s="29"/>
      <c r="D231" s="158" t="s">
        <v>165</v>
      </c>
      <c r="E231" s="29"/>
      <c r="F231" s="159" t="s">
        <v>1181</v>
      </c>
      <c r="G231" s="29"/>
      <c r="H231" s="29"/>
      <c r="I231" s="29"/>
      <c r="J231" s="29"/>
      <c r="K231" s="29"/>
      <c r="L231" s="30"/>
      <c r="M231" s="160"/>
      <c r="N231" s="161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165</v>
      </c>
      <c r="AU231" s="17" t="s">
        <v>83</v>
      </c>
    </row>
    <row r="232" spans="1:65" s="13" customFormat="1">
      <c r="B232" s="162"/>
      <c r="D232" s="158" t="s">
        <v>167</v>
      </c>
      <c r="E232" s="163" t="s">
        <v>1</v>
      </c>
      <c r="F232" s="164" t="s">
        <v>1418</v>
      </c>
      <c r="H232" s="165">
        <v>1.1399999999999999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167</v>
      </c>
      <c r="AU232" s="163" t="s">
        <v>83</v>
      </c>
      <c r="AV232" s="13" t="s">
        <v>83</v>
      </c>
      <c r="AW232" s="13" t="s">
        <v>30</v>
      </c>
      <c r="AX232" s="13" t="s">
        <v>81</v>
      </c>
      <c r="AY232" s="163" t="s">
        <v>156</v>
      </c>
    </row>
    <row r="233" spans="1:65" s="12" customFormat="1" ht="22.95" customHeight="1">
      <c r="B233" s="133"/>
      <c r="D233" s="134" t="s">
        <v>73</v>
      </c>
      <c r="E233" s="143" t="s">
        <v>83</v>
      </c>
      <c r="F233" s="143" t="s">
        <v>229</v>
      </c>
      <c r="J233" s="144">
        <f>BK233</f>
        <v>1298.3800000000001</v>
      </c>
      <c r="L233" s="133"/>
      <c r="M233" s="137"/>
      <c r="N233" s="138"/>
      <c r="O233" s="138"/>
      <c r="P233" s="139">
        <f>SUM(P234:P236)</f>
        <v>1.0687249999999999</v>
      </c>
      <c r="Q233" s="138"/>
      <c r="R233" s="139">
        <f>SUM(R234:R236)</f>
        <v>2.1482999999999999</v>
      </c>
      <c r="S233" s="138"/>
      <c r="T233" s="140">
        <f>SUM(T234:T236)</f>
        <v>0</v>
      </c>
      <c r="AR233" s="134" t="s">
        <v>81</v>
      </c>
      <c r="AT233" s="141" t="s">
        <v>73</v>
      </c>
      <c r="AU233" s="141" t="s">
        <v>81</v>
      </c>
      <c r="AY233" s="134" t="s">
        <v>156</v>
      </c>
      <c r="BK233" s="142">
        <f>SUM(BK234:BK236)</f>
        <v>1298.3800000000001</v>
      </c>
    </row>
    <row r="234" spans="1:65" s="2" customFormat="1" ht="24" customHeight="1">
      <c r="A234" s="29"/>
      <c r="B234" s="145"/>
      <c r="C234" s="146" t="s">
        <v>337</v>
      </c>
      <c r="D234" s="146" t="s">
        <v>158</v>
      </c>
      <c r="E234" s="147" t="s">
        <v>231</v>
      </c>
      <c r="F234" s="148" t="s">
        <v>232</v>
      </c>
      <c r="G234" s="149" t="s">
        <v>161</v>
      </c>
      <c r="H234" s="150">
        <v>1.085</v>
      </c>
      <c r="I234" s="151">
        <v>1196.6600000000001</v>
      </c>
      <c r="J234" s="151">
        <f>ROUND(I234*H234,2)</f>
        <v>1298.3800000000001</v>
      </c>
      <c r="K234" s="148" t="s">
        <v>162</v>
      </c>
      <c r="L234" s="30"/>
      <c r="M234" s="152" t="s">
        <v>1</v>
      </c>
      <c r="N234" s="153" t="s">
        <v>39</v>
      </c>
      <c r="O234" s="154">
        <v>0.98499999999999999</v>
      </c>
      <c r="P234" s="154">
        <f>O234*H234</f>
        <v>1.0687249999999999</v>
      </c>
      <c r="Q234" s="154">
        <v>1.98</v>
      </c>
      <c r="R234" s="154">
        <f>Q234*H234</f>
        <v>2.1482999999999999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1298.3800000000001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1298.3800000000001</v>
      </c>
      <c r="BL234" s="17" t="s">
        <v>163</v>
      </c>
      <c r="BM234" s="156" t="s">
        <v>1419</v>
      </c>
    </row>
    <row r="235" spans="1:65" s="2" customFormat="1" ht="19.2">
      <c r="A235" s="29"/>
      <c r="B235" s="30"/>
      <c r="C235" s="29"/>
      <c r="D235" s="158" t="s">
        <v>165</v>
      </c>
      <c r="E235" s="29"/>
      <c r="F235" s="159" t="s">
        <v>234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1420</v>
      </c>
      <c r="H236" s="165">
        <v>1.085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12" customFormat="1" ht="22.95" customHeight="1">
      <c r="B237" s="133"/>
      <c r="D237" s="134" t="s">
        <v>73</v>
      </c>
      <c r="E237" s="143" t="s">
        <v>189</v>
      </c>
      <c r="F237" s="143" t="s">
        <v>236</v>
      </c>
      <c r="J237" s="144">
        <f>BK237</f>
        <v>198382.16999999998</v>
      </c>
      <c r="L237" s="133"/>
      <c r="M237" s="137"/>
      <c r="N237" s="138"/>
      <c r="O237" s="138"/>
      <c r="P237" s="139">
        <f>SUM(P238:P274)</f>
        <v>134.76484000000002</v>
      </c>
      <c r="Q237" s="138"/>
      <c r="R237" s="139">
        <f>SUM(R238:R274)</f>
        <v>79.251251599999989</v>
      </c>
      <c r="S237" s="138"/>
      <c r="T237" s="140">
        <f>SUM(T238:T274)</f>
        <v>0</v>
      </c>
      <c r="AR237" s="134" t="s">
        <v>81</v>
      </c>
      <c r="AT237" s="141" t="s">
        <v>73</v>
      </c>
      <c r="AU237" s="141" t="s">
        <v>81</v>
      </c>
      <c r="AY237" s="134" t="s">
        <v>156</v>
      </c>
      <c r="BK237" s="142">
        <f>SUM(BK238:BK274)</f>
        <v>198382.16999999998</v>
      </c>
    </row>
    <row r="238" spans="1:65" s="2" customFormat="1" ht="16.5" customHeight="1">
      <c r="A238" s="29"/>
      <c r="B238" s="145"/>
      <c r="C238" s="146" t="s">
        <v>342</v>
      </c>
      <c r="D238" s="146" t="s">
        <v>158</v>
      </c>
      <c r="E238" s="147" t="s">
        <v>1027</v>
      </c>
      <c r="F238" s="148" t="s">
        <v>1028</v>
      </c>
      <c r="G238" s="149" t="s">
        <v>225</v>
      </c>
      <c r="H238" s="150">
        <v>46.8</v>
      </c>
      <c r="I238" s="151">
        <v>416.97</v>
      </c>
      <c r="J238" s="151">
        <f>ROUND(I238*H238,2)</f>
        <v>19514.2</v>
      </c>
      <c r="K238" s="148" t="s">
        <v>162</v>
      </c>
      <c r="L238" s="30"/>
      <c r="M238" s="152" t="s">
        <v>1</v>
      </c>
      <c r="N238" s="153" t="s">
        <v>39</v>
      </c>
      <c r="O238" s="154">
        <v>2.3E-2</v>
      </c>
      <c r="P238" s="154">
        <f>O238*H238</f>
        <v>1.0764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163</v>
      </c>
      <c r="AT238" s="156" t="s">
        <v>158</v>
      </c>
      <c r="AU238" s="156" t="s">
        <v>83</v>
      </c>
      <c r="AY238" s="17" t="s">
        <v>156</v>
      </c>
      <c r="BE238" s="157">
        <f>IF(N238="základní",J238,0)</f>
        <v>19514.2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81</v>
      </c>
      <c r="BK238" s="157">
        <f>ROUND(I238*H238,2)</f>
        <v>19514.2</v>
      </c>
      <c r="BL238" s="17" t="s">
        <v>163</v>
      </c>
      <c r="BM238" s="156" t="s">
        <v>1421</v>
      </c>
    </row>
    <row r="239" spans="1:65" s="2" customFormat="1" ht="19.2">
      <c r="A239" s="29"/>
      <c r="B239" s="30"/>
      <c r="C239" s="29"/>
      <c r="D239" s="158" t="s">
        <v>165</v>
      </c>
      <c r="E239" s="29"/>
      <c r="F239" s="159" t="s">
        <v>1030</v>
      </c>
      <c r="G239" s="29"/>
      <c r="H239" s="29"/>
      <c r="I239" s="29"/>
      <c r="J239" s="29"/>
      <c r="K239" s="29"/>
      <c r="L239" s="30"/>
      <c r="M239" s="160"/>
      <c r="N239" s="161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165</v>
      </c>
      <c r="AU239" s="17" t="s">
        <v>83</v>
      </c>
    </row>
    <row r="240" spans="1:65" s="13" customFormat="1">
      <c r="B240" s="162"/>
      <c r="D240" s="158" t="s">
        <v>167</v>
      </c>
      <c r="E240" s="163" t="s">
        <v>1</v>
      </c>
      <c r="F240" s="164" t="s">
        <v>1422</v>
      </c>
      <c r="H240" s="165">
        <v>46.8</v>
      </c>
      <c r="L240" s="162"/>
      <c r="M240" s="166"/>
      <c r="N240" s="167"/>
      <c r="O240" s="167"/>
      <c r="P240" s="167"/>
      <c r="Q240" s="167"/>
      <c r="R240" s="167"/>
      <c r="S240" s="167"/>
      <c r="T240" s="168"/>
      <c r="AT240" s="163" t="s">
        <v>167</v>
      </c>
      <c r="AU240" s="163" t="s">
        <v>83</v>
      </c>
      <c r="AV240" s="13" t="s">
        <v>83</v>
      </c>
      <c r="AW240" s="13" t="s">
        <v>30</v>
      </c>
      <c r="AX240" s="13" t="s">
        <v>81</v>
      </c>
      <c r="AY240" s="163" t="s">
        <v>156</v>
      </c>
    </row>
    <row r="241" spans="1:65" s="2" customFormat="1" ht="16.5" customHeight="1">
      <c r="A241" s="29"/>
      <c r="B241" s="145"/>
      <c r="C241" s="146" t="s">
        <v>348</v>
      </c>
      <c r="D241" s="146" t="s">
        <v>158</v>
      </c>
      <c r="E241" s="147" t="s">
        <v>244</v>
      </c>
      <c r="F241" s="148" t="s">
        <v>245</v>
      </c>
      <c r="G241" s="149" t="s">
        <v>225</v>
      </c>
      <c r="H241" s="150">
        <v>81.8</v>
      </c>
      <c r="I241" s="151">
        <v>332.41</v>
      </c>
      <c r="J241" s="151">
        <f>ROUND(I241*H241,2)</f>
        <v>27191.14</v>
      </c>
      <c r="K241" s="148" t="s">
        <v>162</v>
      </c>
      <c r="L241" s="30"/>
      <c r="M241" s="152" t="s">
        <v>1</v>
      </c>
      <c r="N241" s="153" t="s">
        <v>39</v>
      </c>
      <c r="O241" s="154">
        <v>3.3000000000000002E-2</v>
      </c>
      <c r="P241" s="154">
        <f>O241*H241</f>
        <v>2.6994000000000002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163</v>
      </c>
      <c r="AT241" s="156" t="s">
        <v>158</v>
      </c>
      <c r="AU241" s="156" t="s">
        <v>83</v>
      </c>
      <c r="AY241" s="17" t="s">
        <v>156</v>
      </c>
      <c r="BE241" s="157">
        <f>IF(N241="základní",J241,0)</f>
        <v>27191.14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7" t="s">
        <v>81</v>
      </c>
      <c r="BK241" s="157">
        <f>ROUND(I241*H241,2)</f>
        <v>27191.14</v>
      </c>
      <c r="BL241" s="17" t="s">
        <v>163</v>
      </c>
      <c r="BM241" s="156" t="s">
        <v>1423</v>
      </c>
    </row>
    <row r="242" spans="1:65" s="2" customFormat="1" ht="19.2">
      <c r="A242" s="29"/>
      <c r="B242" s="30"/>
      <c r="C242" s="29"/>
      <c r="D242" s="158" t="s">
        <v>165</v>
      </c>
      <c r="E242" s="29"/>
      <c r="F242" s="159" t="s">
        <v>247</v>
      </c>
      <c r="G242" s="29"/>
      <c r="H242" s="29"/>
      <c r="I242" s="29"/>
      <c r="J242" s="29"/>
      <c r="K242" s="29"/>
      <c r="L242" s="30"/>
      <c r="M242" s="160"/>
      <c r="N242" s="161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165</v>
      </c>
      <c r="AU242" s="17" t="s">
        <v>83</v>
      </c>
    </row>
    <row r="243" spans="1:65" s="13" customFormat="1">
      <c r="B243" s="162"/>
      <c r="D243" s="158" t="s">
        <v>167</v>
      </c>
      <c r="E243" s="163" t="s">
        <v>1</v>
      </c>
      <c r="F243" s="164" t="s">
        <v>1374</v>
      </c>
      <c r="H243" s="165">
        <v>81.8</v>
      </c>
      <c r="L243" s="162"/>
      <c r="M243" s="166"/>
      <c r="N243" s="167"/>
      <c r="O243" s="167"/>
      <c r="P243" s="167"/>
      <c r="Q243" s="167"/>
      <c r="R243" s="167"/>
      <c r="S243" s="167"/>
      <c r="T243" s="168"/>
      <c r="AT243" s="163" t="s">
        <v>167</v>
      </c>
      <c r="AU243" s="163" t="s">
        <v>83</v>
      </c>
      <c r="AV243" s="13" t="s">
        <v>83</v>
      </c>
      <c r="AW243" s="13" t="s">
        <v>30</v>
      </c>
      <c r="AX243" s="13" t="s">
        <v>81</v>
      </c>
      <c r="AY243" s="163" t="s">
        <v>156</v>
      </c>
    </row>
    <row r="244" spans="1:65" s="2" customFormat="1" ht="24" customHeight="1">
      <c r="A244" s="29"/>
      <c r="B244" s="145"/>
      <c r="C244" s="146" t="s">
        <v>356</v>
      </c>
      <c r="D244" s="146" t="s">
        <v>158</v>
      </c>
      <c r="E244" s="147" t="s">
        <v>760</v>
      </c>
      <c r="F244" s="148" t="s">
        <v>761</v>
      </c>
      <c r="G244" s="149" t="s">
        <v>225</v>
      </c>
      <c r="H244" s="150">
        <v>17.399999999999999</v>
      </c>
      <c r="I244" s="151">
        <v>655.95</v>
      </c>
      <c r="J244" s="151">
        <f>ROUND(I244*H244,2)</f>
        <v>11413.53</v>
      </c>
      <c r="K244" s="148" t="s">
        <v>162</v>
      </c>
      <c r="L244" s="30"/>
      <c r="M244" s="152" t="s">
        <v>1</v>
      </c>
      <c r="N244" s="153" t="s">
        <v>39</v>
      </c>
      <c r="O244" s="154">
        <v>5.6000000000000001E-2</v>
      </c>
      <c r="P244" s="154">
        <f>O244*H244</f>
        <v>0.97439999999999993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163</v>
      </c>
      <c r="AT244" s="156" t="s">
        <v>158</v>
      </c>
      <c r="AU244" s="156" t="s">
        <v>83</v>
      </c>
      <c r="AY244" s="17" t="s">
        <v>156</v>
      </c>
      <c r="BE244" s="157">
        <f>IF(N244="základní",J244,0)</f>
        <v>11413.53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81</v>
      </c>
      <c r="BK244" s="157">
        <f>ROUND(I244*H244,2)</f>
        <v>11413.53</v>
      </c>
      <c r="BL244" s="17" t="s">
        <v>163</v>
      </c>
      <c r="BM244" s="156" t="s">
        <v>1424</v>
      </c>
    </row>
    <row r="245" spans="1:65" s="2" customFormat="1" ht="28.8">
      <c r="A245" s="29"/>
      <c r="B245" s="30"/>
      <c r="C245" s="29"/>
      <c r="D245" s="158" t="s">
        <v>165</v>
      </c>
      <c r="E245" s="29"/>
      <c r="F245" s="159" t="s">
        <v>763</v>
      </c>
      <c r="G245" s="29"/>
      <c r="H245" s="29"/>
      <c r="I245" s="29"/>
      <c r="J245" s="29"/>
      <c r="K245" s="29"/>
      <c r="L245" s="30"/>
      <c r="M245" s="160"/>
      <c r="N245" s="161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165</v>
      </c>
      <c r="AU245" s="17" t="s">
        <v>83</v>
      </c>
    </row>
    <row r="246" spans="1:65" s="13" customFormat="1">
      <c r="B246" s="162"/>
      <c r="D246" s="158" t="s">
        <v>167</v>
      </c>
      <c r="E246" s="163" t="s">
        <v>1</v>
      </c>
      <c r="F246" s="164" t="s">
        <v>1425</v>
      </c>
      <c r="H246" s="165">
        <v>17.399999999999999</v>
      </c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167</v>
      </c>
      <c r="AU246" s="163" t="s">
        <v>83</v>
      </c>
      <c r="AV246" s="13" t="s">
        <v>83</v>
      </c>
      <c r="AW246" s="13" t="s">
        <v>30</v>
      </c>
      <c r="AX246" s="13" t="s">
        <v>81</v>
      </c>
      <c r="AY246" s="163" t="s">
        <v>156</v>
      </c>
    </row>
    <row r="247" spans="1:65" s="2" customFormat="1" ht="16.5" customHeight="1">
      <c r="A247" s="29"/>
      <c r="B247" s="145"/>
      <c r="C247" s="146" t="s">
        <v>361</v>
      </c>
      <c r="D247" s="146" t="s">
        <v>158</v>
      </c>
      <c r="E247" s="147" t="s">
        <v>1200</v>
      </c>
      <c r="F247" s="148" t="s">
        <v>1201</v>
      </c>
      <c r="G247" s="149" t="s">
        <v>225</v>
      </c>
      <c r="H247" s="150">
        <v>10.9</v>
      </c>
      <c r="I247" s="151">
        <v>94.01</v>
      </c>
      <c r="J247" s="151">
        <f>ROUND(I247*H247,2)</f>
        <v>1024.71</v>
      </c>
      <c r="K247" s="148" t="s">
        <v>162</v>
      </c>
      <c r="L247" s="30"/>
      <c r="M247" s="152" t="s">
        <v>1</v>
      </c>
      <c r="N247" s="153" t="s">
        <v>39</v>
      </c>
      <c r="O247" s="154">
        <v>5.8000000000000003E-2</v>
      </c>
      <c r="P247" s="154">
        <f>O247*H247</f>
        <v>0.6322000000000001</v>
      </c>
      <c r="Q247" s="154">
        <v>0.32400000000000001</v>
      </c>
      <c r="R247" s="154">
        <f>Q247*H247</f>
        <v>3.5316000000000001</v>
      </c>
      <c r="S247" s="154">
        <v>0</v>
      </c>
      <c r="T247" s="155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163</v>
      </c>
      <c r="AT247" s="156" t="s">
        <v>158</v>
      </c>
      <c r="AU247" s="156" t="s">
        <v>83</v>
      </c>
      <c r="AY247" s="17" t="s">
        <v>156</v>
      </c>
      <c r="BE247" s="157">
        <f>IF(N247="základní",J247,0)</f>
        <v>1024.71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81</v>
      </c>
      <c r="BK247" s="157">
        <f>ROUND(I247*H247,2)</f>
        <v>1024.71</v>
      </c>
      <c r="BL247" s="17" t="s">
        <v>163</v>
      </c>
      <c r="BM247" s="156" t="s">
        <v>1426</v>
      </c>
    </row>
    <row r="248" spans="1:65" s="2" customFormat="1" ht="19.2">
      <c r="A248" s="29"/>
      <c r="B248" s="30"/>
      <c r="C248" s="29"/>
      <c r="D248" s="158" t="s">
        <v>165</v>
      </c>
      <c r="E248" s="29"/>
      <c r="F248" s="159" t="s">
        <v>1203</v>
      </c>
      <c r="G248" s="29"/>
      <c r="H248" s="29"/>
      <c r="I248" s="29"/>
      <c r="J248" s="29"/>
      <c r="K248" s="29"/>
      <c r="L248" s="30"/>
      <c r="M248" s="160"/>
      <c r="N248" s="161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165</v>
      </c>
      <c r="AU248" s="17" t="s">
        <v>83</v>
      </c>
    </row>
    <row r="249" spans="1:65" s="13" customFormat="1">
      <c r="B249" s="162"/>
      <c r="D249" s="158" t="s">
        <v>167</v>
      </c>
      <c r="E249" s="163" t="s">
        <v>1</v>
      </c>
      <c r="F249" s="164" t="s">
        <v>1427</v>
      </c>
      <c r="H249" s="165">
        <v>10.9</v>
      </c>
      <c r="L249" s="162"/>
      <c r="M249" s="166"/>
      <c r="N249" s="167"/>
      <c r="O249" s="167"/>
      <c r="P249" s="167"/>
      <c r="Q249" s="167"/>
      <c r="R249" s="167"/>
      <c r="S249" s="167"/>
      <c r="T249" s="168"/>
      <c r="AT249" s="163" t="s">
        <v>167</v>
      </c>
      <c r="AU249" s="163" t="s">
        <v>83</v>
      </c>
      <c r="AV249" s="13" t="s">
        <v>83</v>
      </c>
      <c r="AW249" s="13" t="s">
        <v>30</v>
      </c>
      <c r="AX249" s="13" t="s">
        <v>81</v>
      </c>
      <c r="AY249" s="163" t="s">
        <v>156</v>
      </c>
    </row>
    <row r="250" spans="1:65" s="2" customFormat="1" ht="24" customHeight="1">
      <c r="A250" s="29"/>
      <c r="B250" s="145"/>
      <c r="C250" s="146" t="s">
        <v>369</v>
      </c>
      <c r="D250" s="146" t="s">
        <v>158</v>
      </c>
      <c r="E250" s="147" t="s">
        <v>772</v>
      </c>
      <c r="F250" s="148" t="s">
        <v>773</v>
      </c>
      <c r="G250" s="149" t="s">
        <v>225</v>
      </c>
      <c r="H250" s="150">
        <v>52.2</v>
      </c>
      <c r="I250" s="151">
        <v>21.35</v>
      </c>
      <c r="J250" s="151">
        <f>ROUND(I250*H250,2)</f>
        <v>1114.47</v>
      </c>
      <c r="K250" s="148" t="s">
        <v>162</v>
      </c>
      <c r="L250" s="30"/>
      <c r="M250" s="152" t="s">
        <v>1</v>
      </c>
      <c r="N250" s="153" t="s">
        <v>39</v>
      </c>
      <c r="O250" s="154">
        <v>2E-3</v>
      </c>
      <c r="P250" s="154">
        <f>O250*H250</f>
        <v>0.10440000000000001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163</v>
      </c>
      <c r="AT250" s="156" t="s">
        <v>158</v>
      </c>
      <c r="AU250" s="156" t="s">
        <v>83</v>
      </c>
      <c r="AY250" s="17" t="s">
        <v>156</v>
      </c>
      <c r="BE250" s="157">
        <f>IF(N250="základní",J250,0)</f>
        <v>1114.47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81</v>
      </c>
      <c r="BK250" s="157">
        <f>ROUND(I250*H250,2)</f>
        <v>1114.47</v>
      </c>
      <c r="BL250" s="17" t="s">
        <v>163</v>
      </c>
      <c r="BM250" s="156" t="s">
        <v>1428</v>
      </c>
    </row>
    <row r="251" spans="1:65" s="2" customFormat="1" ht="19.2">
      <c r="A251" s="29"/>
      <c r="B251" s="30"/>
      <c r="C251" s="29"/>
      <c r="D251" s="158" t="s">
        <v>165</v>
      </c>
      <c r="E251" s="29"/>
      <c r="F251" s="159" t="s">
        <v>775</v>
      </c>
      <c r="G251" s="29"/>
      <c r="H251" s="29"/>
      <c r="I251" s="29"/>
      <c r="J251" s="29"/>
      <c r="K251" s="29"/>
      <c r="L251" s="30"/>
      <c r="M251" s="160"/>
      <c r="N251" s="161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165</v>
      </c>
      <c r="AU251" s="17" t="s">
        <v>83</v>
      </c>
    </row>
    <row r="252" spans="1:65" s="13" customFormat="1">
      <c r="B252" s="162"/>
      <c r="D252" s="158" t="s">
        <v>167</v>
      </c>
      <c r="E252" s="163" t="s">
        <v>1</v>
      </c>
      <c r="F252" s="164" t="s">
        <v>1429</v>
      </c>
      <c r="H252" s="165">
        <v>52.2</v>
      </c>
      <c r="L252" s="162"/>
      <c r="M252" s="166"/>
      <c r="N252" s="167"/>
      <c r="O252" s="167"/>
      <c r="P252" s="167"/>
      <c r="Q252" s="167"/>
      <c r="R252" s="167"/>
      <c r="S252" s="167"/>
      <c r="T252" s="168"/>
      <c r="AT252" s="163" t="s">
        <v>167</v>
      </c>
      <c r="AU252" s="163" t="s">
        <v>83</v>
      </c>
      <c r="AV252" s="13" t="s">
        <v>83</v>
      </c>
      <c r="AW252" s="13" t="s">
        <v>30</v>
      </c>
      <c r="AX252" s="13" t="s">
        <v>81</v>
      </c>
      <c r="AY252" s="163" t="s">
        <v>156</v>
      </c>
    </row>
    <row r="253" spans="1:65" s="2" customFormat="1" ht="24" customHeight="1">
      <c r="A253" s="29"/>
      <c r="B253" s="145"/>
      <c r="C253" s="146" t="s">
        <v>375</v>
      </c>
      <c r="D253" s="146" t="s">
        <v>158</v>
      </c>
      <c r="E253" s="147" t="s">
        <v>776</v>
      </c>
      <c r="F253" s="148" t="s">
        <v>777</v>
      </c>
      <c r="G253" s="149" t="s">
        <v>225</v>
      </c>
      <c r="H253" s="150">
        <v>34.799999999999997</v>
      </c>
      <c r="I253" s="151">
        <v>437.3</v>
      </c>
      <c r="J253" s="151">
        <f>ROUND(I253*H253,2)</f>
        <v>15218.04</v>
      </c>
      <c r="K253" s="148" t="s">
        <v>162</v>
      </c>
      <c r="L253" s="30"/>
      <c r="M253" s="152" t="s">
        <v>1</v>
      </c>
      <c r="N253" s="153" t="s">
        <v>39</v>
      </c>
      <c r="O253" s="154">
        <v>6.6000000000000003E-2</v>
      </c>
      <c r="P253" s="154">
        <f>O253*H253</f>
        <v>2.2967999999999997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163</v>
      </c>
      <c r="AT253" s="156" t="s">
        <v>158</v>
      </c>
      <c r="AU253" s="156" t="s">
        <v>83</v>
      </c>
      <c r="AY253" s="17" t="s">
        <v>156</v>
      </c>
      <c r="BE253" s="157">
        <f>IF(N253="základní",J253,0)</f>
        <v>15218.04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81</v>
      </c>
      <c r="BK253" s="157">
        <f>ROUND(I253*H253,2)</f>
        <v>15218.04</v>
      </c>
      <c r="BL253" s="17" t="s">
        <v>163</v>
      </c>
      <c r="BM253" s="156" t="s">
        <v>1430</v>
      </c>
    </row>
    <row r="254" spans="1:65" s="2" customFormat="1" ht="28.8">
      <c r="A254" s="29"/>
      <c r="B254" s="30"/>
      <c r="C254" s="29"/>
      <c r="D254" s="158" t="s">
        <v>165</v>
      </c>
      <c r="E254" s="29"/>
      <c r="F254" s="159" t="s">
        <v>779</v>
      </c>
      <c r="G254" s="29"/>
      <c r="H254" s="29"/>
      <c r="I254" s="29"/>
      <c r="J254" s="29"/>
      <c r="K254" s="29"/>
      <c r="L254" s="30"/>
      <c r="M254" s="160"/>
      <c r="N254" s="161"/>
      <c r="O254" s="55"/>
      <c r="P254" s="55"/>
      <c r="Q254" s="55"/>
      <c r="R254" s="55"/>
      <c r="S254" s="55"/>
      <c r="T254" s="5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7" t="s">
        <v>165</v>
      </c>
      <c r="AU254" s="17" t="s">
        <v>83</v>
      </c>
    </row>
    <row r="255" spans="1:65" s="13" customFormat="1">
      <c r="B255" s="162"/>
      <c r="D255" s="158" t="s">
        <v>167</v>
      </c>
      <c r="E255" s="163" t="s">
        <v>1</v>
      </c>
      <c r="F255" s="164" t="s">
        <v>554</v>
      </c>
      <c r="H255" s="165">
        <v>34.799999999999997</v>
      </c>
      <c r="L255" s="162"/>
      <c r="M255" s="166"/>
      <c r="N255" s="167"/>
      <c r="O255" s="167"/>
      <c r="P255" s="167"/>
      <c r="Q255" s="167"/>
      <c r="R255" s="167"/>
      <c r="S255" s="167"/>
      <c r="T255" s="168"/>
      <c r="AT255" s="163" t="s">
        <v>167</v>
      </c>
      <c r="AU255" s="163" t="s">
        <v>83</v>
      </c>
      <c r="AV255" s="13" t="s">
        <v>83</v>
      </c>
      <c r="AW255" s="13" t="s">
        <v>30</v>
      </c>
      <c r="AX255" s="13" t="s">
        <v>81</v>
      </c>
      <c r="AY255" s="163" t="s">
        <v>156</v>
      </c>
    </row>
    <row r="256" spans="1:65" s="2" customFormat="1" ht="24" customHeight="1">
      <c r="A256" s="29"/>
      <c r="B256" s="145"/>
      <c r="C256" s="146" t="s">
        <v>380</v>
      </c>
      <c r="D256" s="146" t="s">
        <v>158</v>
      </c>
      <c r="E256" s="147" t="s">
        <v>660</v>
      </c>
      <c r="F256" s="148" t="s">
        <v>661</v>
      </c>
      <c r="G256" s="149" t="s">
        <v>225</v>
      </c>
      <c r="H256" s="150">
        <v>78.239999999999995</v>
      </c>
      <c r="I256" s="151">
        <v>764.91</v>
      </c>
      <c r="J256" s="151">
        <f>ROUND(I256*H256,2)</f>
        <v>59846.559999999998</v>
      </c>
      <c r="K256" s="148" t="s">
        <v>162</v>
      </c>
      <c r="L256" s="30"/>
      <c r="M256" s="152" t="s">
        <v>1</v>
      </c>
      <c r="N256" s="153" t="s">
        <v>39</v>
      </c>
      <c r="O256" s="154">
        <v>0.67200000000000004</v>
      </c>
      <c r="P256" s="154">
        <f>O256*H256</f>
        <v>52.577280000000002</v>
      </c>
      <c r="Q256" s="154">
        <v>0.58020000000000005</v>
      </c>
      <c r="R256" s="154">
        <f>Q256*H256</f>
        <v>45.394848000000003</v>
      </c>
      <c r="S256" s="154">
        <v>0</v>
      </c>
      <c r="T256" s="155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163</v>
      </c>
      <c r="AT256" s="156" t="s">
        <v>158</v>
      </c>
      <c r="AU256" s="156" t="s">
        <v>83</v>
      </c>
      <c r="AY256" s="17" t="s">
        <v>156</v>
      </c>
      <c r="BE256" s="157">
        <f>IF(N256="základní",J256,0)</f>
        <v>59846.559999999998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81</v>
      </c>
      <c r="BK256" s="157">
        <f>ROUND(I256*H256,2)</f>
        <v>59846.559999999998</v>
      </c>
      <c r="BL256" s="17" t="s">
        <v>163</v>
      </c>
      <c r="BM256" s="156" t="s">
        <v>1431</v>
      </c>
    </row>
    <row r="257" spans="1:65" s="2" customFormat="1" ht="38.4">
      <c r="A257" s="29"/>
      <c r="B257" s="30"/>
      <c r="C257" s="29"/>
      <c r="D257" s="158" t="s">
        <v>165</v>
      </c>
      <c r="E257" s="29"/>
      <c r="F257" s="159" t="s">
        <v>663</v>
      </c>
      <c r="G257" s="29"/>
      <c r="H257" s="29"/>
      <c r="I257" s="29"/>
      <c r="J257" s="29"/>
      <c r="K257" s="29"/>
      <c r="L257" s="30"/>
      <c r="M257" s="160"/>
      <c r="N257" s="161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165</v>
      </c>
      <c r="AU257" s="17" t="s">
        <v>83</v>
      </c>
    </row>
    <row r="258" spans="1:65" s="13" customFormat="1">
      <c r="B258" s="162"/>
      <c r="D258" s="158" t="s">
        <v>167</v>
      </c>
      <c r="E258" s="163" t="s">
        <v>1</v>
      </c>
      <c r="F258" s="164" t="s">
        <v>1432</v>
      </c>
      <c r="H258" s="165">
        <v>78.239999999999995</v>
      </c>
      <c r="L258" s="162"/>
      <c r="M258" s="166"/>
      <c r="N258" s="167"/>
      <c r="O258" s="167"/>
      <c r="P258" s="167"/>
      <c r="Q258" s="167"/>
      <c r="R258" s="167"/>
      <c r="S258" s="167"/>
      <c r="T258" s="168"/>
      <c r="AT258" s="163" t="s">
        <v>167</v>
      </c>
      <c r="AU258" s="163" t="s">
        <v>83</v>
      </c>
      <c r="AV258" s="13" t="s">
        <v>83</v>
      </c>
      <c r="AW258" s="13" t="s">
        <v>30</v>
      </c>
      <c r="AX258" s="13" t="s">
        <v>81</v>
      </c>
      <c r="AY258" s="163" t="s">
        <v>156</v>
      </c>
    </row>
    <row r="259" spans="1:65" s="2" customFormat="1" ht="16.5" customHeight="1">
      <c r="A259" s="29"/>
      <c r="B259" s="145"/>
      <c r="C259" s="146" t="s">
        <v>386</v>
      </c>
      <c r="D259" s="146" t="s">
        <v>158</v>
      </c>
      <c r="E259" s="147" t="s">
        <v>896</v>
      </c>
      <c r="F259" s="148" t="s">
        <v>897</v>
      </c>
      <c r="G259" s="149" t="s">
        <v>225</v>
      </c>
      <c r="H259" s="150">
        <v>0.5</v>
      </c>
      <c r="I259" s="151">
        <v>1338.6</v>
      </c>
      <c r="J259" s="151">
        <f>ROUND(I259*H259,2)</f>
        <v>669.3</v>
      </c>
      <c r="K259" s="148" t="s">
        <v>162</v>
      </c>
      <c r="L259" s="30"/>
      <c r="M259" s="152" t="s">
        <v>1</v>
      </c>
      <c r="N259" s="153" t="s">
        <v>39</v>
      </c>
      <c r="O259" s="154">
        <v>0.83</v>
      </c>
      <c r="P259" s="154">
        <f>O259*H259</f>
        <v>0.41499999999999998</v>
      </c>
      <c r="Q259" s="154">
        <v>0.62651999999999997</v>
      </c>
      <c r="R259" s="154">
        <f>Q259*H259</f>
        <v>0.31325999999999998</v>
      </c>
      <c r="S259" s="154">
        <v>0</v>
      </c>
      <c r="T259" s="155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163</v>
      </c>
      <c r="AT259" s="156" t="s">
        <v>158</v>
      </c>
      <c r="AU259" s="156" t="s">
        <v>83</v>
      </c>
      <c r="AY259" s="17" t="s">
        <v>156</v>
      </c>
      <c r="BE259" s="157">
        <f>IF(N259="základní",J259,0)</f>
        <v>669.3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81</v>
      </c>
      <c r="BK259" s="157">
        <f>ROUND(I259*H259,2)</f>
        <v>669.3</v>
      </c>
      <c r="BL259" s="17" t="s">
        <v>163</v>
      </c>
      <c r="BM259" s="156" t="s">
        <v>1433</v>
      </c>
    </row>
    <row r="260" spans="1:65" s="2" customFormat="1" ht="38.4">
      <c r="A260" s="29"/>
      <c r="B260" s="30"/>
      <c r="C260" s="29"/>
      <c r="D260" s="158" t="s">
        <v>165</v>
      </c>
      <c r="E260" s="29"/>
      <c r="F260" s="159" t="s">
        <v>899</v>
      </c>
      <c r="G260" s="29"/>
      <c r="H260" s="29"/>
      <c r="I260" s="29"/>
      <c r="J260" s="29"/>
      <c r="K260" s="29"/>
      <c r="L260" s="30"/>
      <c r="M260" s="160"/>
      <c r="N260" s="161"/>
      <c r="O260" s="55"/>
      <c r="P260" s="55"/>
      <c r="Q260" s="55"/>
      <c r="R260" s="55"/>
      <c r="S260" s="55"/>
      <c r="T260" s="5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7" t="s">
        <v>165</v>
      </c>
      <c r="AU260" s="17" t="s">
        <v>83</v>
      </c>
    </row>
    <row r="261" spans="1:65" s="13" customFormat="1">
      <c r="B261" s="162"/>
      <c r="D261" s="158" t="s">
        <v>167</v>
      </c>
      <c r="E261" s="163" t="s">
        <v>1</v>
      </c>
      <c r="F261" s="164" t="s">
        <v>1434</v>
      </c>
      <c r="H261" s="165">
        <v>0.5</v>
      </c>
      <c r="L261" s="162"/>
      <c r="M261" s="166"/>
      <c r="N261" s="167"/>
      <c r="O261" s="167"/>
      <c r="P261" s="167"/>
      <c r="Q261" s="167"/>
      <c r="R261" s="167"/>
      <c r="S261" s="167"/>
      <c r="T261" s="168"/>
      <c r="AT261" s="163" t="s">
        <v>167</v>
      </c>
      <c r="AU261" s="163" t="s">
        <v>83</v>
      </c>
      <c r="AV261" s="13" t="s">
        <v>83</v>
      </c>
      <c r="AW261" s="13" t="s">
        <v>30</v>
      </c>
      <c r="AX261" s="13" t="s">
        <v>81</v>
      </c>
      <c r="AY261" s="163" t="s">
        <v>156</v>
      </c>
    </row>
    <row r="262" spans="1:65" s="2" customFormat="1" ht="24" customHeight="1">
      <c r="A262" s="29"/>
      <c r="B262" s="145"/>
      <c r="C262" s="146" t="s">
        <v>394</v>
      </c>
      <c r="D262" s="146" t="s">
        <v>158</v>
      </c>
      <c r="E262" s="147" t="s">
        <v>271</v>
      </c>
      <c r="F262" s="148" t="s">
        <v>272</v>
      </c>
      <c r="G262" s="149" t="s">
        <v>225</v>
      </c>
      <c r="H262" s="150">
        <v>81.8</v>
      </c>
      <c r="I262" s="151">
        <v>302.79000000000002</v>
      </c>
      <c r="J262" s="151">
        <f>ROUND(I262*H262,2)</f>
        <v>24768.22</v>
      </c>
      <c r="K262" s="148" t="s">
        <v>162</v>
      </c>
      <c r="L262" s="30"/>
      <c r="M262" s="152" t="s">
        <v>1</v>
      </c>
      <c r="N262" s="153" t="s">
        <v>39</v>
      </c>
      <c r="O262" s="154">
        <v>0.78400000000000003</v>
      </c>
      <c r="P262" s="154">
        <f>O262*H262</f>
        <v>64.131200000000007</v>
      </c>
      <c r="Q262" s="154">
        <v>8.5650000000000004E-2</v>
      </c>
      <c r="R262" s="154">
        <f>Q262*H262</f>
        <v>7.00617</v>
      </c>
      <c r="S262" s="154">
        <v>0</v>
      </c>
      <c r="T262" s="155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163</v>
      </c>
      <c r="AT262" s="156" t="s">
        <v>158</v>
      </c>
      <c r="AU262" s="156" t="s">
        <v>83</v>
      </c>
      <c r="AY262" s="17" t="s">
        <v>156</v>
      </c>
      <c r="BE262" s="157">
        <f>IF(N262="základní",J262,0)</f>
        <v>24768.22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81</v>
      </c>
      <c r="BK262" s="157">
        <f>ROUND(I262*H262,2)</f>
        <v>24768.22</v>
      </c>
      <c r="BL262" s="17" t="s">
        <v>163</v>
      </c>
      <c r="BM262" s="156" t="s">
        <v>1435</v>
      </c>
    </row>
    <row r="263" spans="1:65" s="2" customFormat="1" ht="48">
      <c r="A263" s="29"/>
      <c r="B263" s="30"/>
      <c r="C263" s="29"/>
      <c r="D263" s="158" t="s">
        <v>165</v>
      </c>
      <c r="E263" s="29"/>
      <c r="F263" s="159" t="s">
        <v>274</v>
      </c>
      <c r="G263" s="29"/>
      <c r="H263" s="29"/>
      <c r="I263" s="29"/>
      <c r="J263" s="29"/>
      <c r="K263" s="29"/>
      <c r="L263" s="30"/>
      <c r="M263" s="160"/>
      <c r="N263" s="161"/>
      <c r="O263" s="55"/>
      <c r="P263" s="55"/>
      <c r="Q263" s="55"/>
      <c r="R263" s="55"/>
      <c r="S263" s="55"/>
      <c r="T263" s="5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165</v>
      </c>
      <c r="AU263" s="17" t="s">
        <v>83</v>
      </c>
    </row>
    <row r="264" spans="1:65" s="13" customFormat="1">
      <c r="B264" s="162"/>
      <c r="D264" s="158" t="s">
        <v>167</v>
      </c>
      <c r="E264" s="163" t="s">
        <v>1</v>
      </c>
      <c r="F264" s="164" t="s">
        <v>1374</v>
      </c>
      <c r="H264" s="165">
        <v>81.8</v>
      </c>
      <c r="L264" s="162"/>
      <c r="M264" s="166"/>
      <c r="N264" s="167"/>
      <c r="O264" s="167"/>
      <c r="P264" s="167"/>
      <c r="Q264" s="167"/>
      <c r="R264" s="167"/>
      <c r="S264" s="167"/>
      <c r="T264" s="168"/>
      <c r="AT264" s="163" t="s">
        <v>167</v>
      </c>
      <c r="AU264" s="163" t="s">
        <v>83</v>
      </c>
      <c r="AV264" s="13" t="s">
        <v>83</v>
      </c>
      <c r="AW264" s="13" t="s">
        <v>30</v>
      </c>
      <c r="AX264" s="13" t="s">
        <v>81</v>
      </c>
      <c r="AY264" s="163" t="s">
        <v>156</v>
      </c>
    </row>
    <row r="265" spans="1:65" s="2" customFormat="1" ht="16.5" customHeight="1">
      <c r="A265" s="29"/>
      <c r="B265" s="145"/>
      <c r="C265" s="176" t="s">
        <v>400</v>
      </c>
      <c r="D265" s="176" t="s">
        <v>254</v>
      </c>
      <c r="E265" s="177" t="s">
        <v>277</v>
      </c>
      <c r="F265" s="178" t="s">
        <v>278</v>
      </c>
      <c r="G265" s="179" t="s">
        <v>225</v>
      </c>
      <c r="H265" s="180">
        <v>84.254000000000005</v>
      </c>
      <c r="I265" s="181">
        <v>361.35</v>
      </c>
      <c r="J265" s="181">
        <f>ROUND(I265*H265,2)</f>
        <v>30445.18</v>
      </c>
      <c r="K265" s="178" t="s">
        <v>162</v>
      </c>
      <c r="L265" s="182"/>
      <c r="M265" s="183" t="s">
        <v>1</v>
      </c>
      <c r="N265" s="184" t="s">
        <v>39</v>
      </c>
      <c r="O265" s="154">
        <v>0</v>
      </c>
      <c r="P265" s="154">
        <f>O265*H265</f>
        <v>0</v>
      </c>
      <c r="Q265" s="154">
        <v>0.17599999999999999</v>
      </c>
      <c r="R265" s="154">
        <f>Q265*H265</f>
        <v>14.828704</v>
      </c>
      <c r="S265" s="154">
        <v>0</v>
      </c>
      <c r="T265" s="155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208</v>
      </c>
      <c r="AT265" s="156" t="s">
        <v>254</v>
      </c>
      <c r="AU265" s="156" t="s">
        <v>83</v>
      </c>
      <c r="AY265" s="17" t="s">
        <v>156</v>
      </c>
      <c r="BE265" s="157">
        <f>IF(N265="základní",J265,0)</f>
        <v>30445.18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81</v>
      </c>
      <c r="BK265" s="157">
        <f>ROUND(I265*H265,2)</f>
        <v>30445.18</v>
      </c>
      <c r="BL265" s="17" t="s">
        <v>163</v>
      </c>
      <c r="BM265" s="156" t="s">
        <v>1436</v>
      </c>
    </row>
    <row r="266" spans="1:65" s="2" customFormat="1">
      <c r="A266" s="29"/>
      <c r="B266" s="30"/>
      <c r="C266" s="29"/>
      <c r="D266" s="158" t="s">
        <v>165</v>
      </c>
      <c r="E266" s="29"/>
      <c r="F266" s="159" t="s">
        <v>278</v>
      </c>
      <c r="G266" s="29"/>
      <c r="H266" s="29"/>
      <c r="I266" s="29"/>
      <c r="J266" s="29"/>
      <c r="K266" s="29"/>
      <c r="L266" s="30"/>
      <c r="M266" s="160"/>
      <c r="N266" s="161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165</v>
      </c>
      <c r="AU266" s="17" t="s">
        <v>83</v>
      </c>
    </row>
    <row r="267" spans="1:65" s="13" customFormat="1">
      <c r="B267" s="162"/>
      <c r="D267" s="158" t="s">
        <v>167</v>
      </c>
      <c r="E267" s="163" t="s">
        <v>1</v>
      </c>
      <c r="F267" s="164" t="s">
        <v>1374</v>
      </c>
      <c r="H267" s="165">
        <v>81.8</v>
      </c>
      <c r="L267" s="162"/>
      <c r="M267" s="166"/>
      <c r="N267" s="167"/>
      <c r="O267" s="167"/>
      <c r="P267" s="167"/>
      <c r="Q267" s="167"/>
      <c r="R267" s="167"/>
      <c r="S267" s="167"/>
      <c r="T267" s="168"/>
      <c r="AT267" s="163" t="s">
        <v>167</v>
      </c>
      <c r="AU267" s="163" t="s">
        <v>83</v>
      </c>
      <c r="AV267" s="13" t="s">
        <v>83</v>
      </c>
      <c r="AW267" s="13" t="s">
        <v>30</v>
      </c>
      <c r="AX267" s="13" t="s">
        <v>81</v>
      </c>
      <c r="AY267" s="163" t="s">
        <v>156</v>
      </c>
    </row>
    <row r="268" spans="1:65" s="13" customFormat="1">
      <c r="B268" s="162"/>
      <c r="D268" s="158" t="s">
        <v>167</v>
      </c>
      <c r="F268" s="164" t="s">
        <v>1437</v>
      </c>
      <c r="H268" s="165">
        <v>84.254000000000005</v>
      </c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167</v>
      </c>
      <c r="AU268" s="163" t="s">
        <v>83</v>
      </c>
      <c r="AV268" s="13" t="s">
        <v>83</v>
      </c>
      <c r="AW268" s="13" t="s">
        <v>3</v>
      </c>
      <c r="AX268" s="13" t="s">
        <v>81</v>
      </c>
      <c r="AY268" s="163" t="s">
        <v>156</v>
      </c>
    </row>
    <row r="269" spans="1:65" s="2" customFormat="1" ht="24" customHeight="1">
      <c r="A269" s="29"/>
      <c r="B269" s="145"/>
      <c r="C269" s="146" t="s">
        <v>406</v>
      </c>
      <c r="D269" s="146" t="s">
        <v>158</v>
      </c>
      <c r="E269" s="147" t="s">
        <v>1217</v>
      </c>
      <c r="F269" s="148" t="s">
        <v>1218</v>
      </c>
      <c r="G269" s="149" t="s">
        <v>225</v>
      </c>
      <c r="H269" s="150">
        <v>78.239999999999995</v>
      </c>
      <c r="I269" s="151">
        <v>89.66</v>
      </c>
      <c r="J269" s="151">
        <f>ROUND(I269*H269,2)</f>
        <v>7015</v>
      </c>
      <c r="K269" s="148" t="s">
        <v>162</v>
      </c>
      <c r="L269" s="30"/>
      <c r="M269" s="152" t="s">
        <v>1</v>
      </c>
      <c r="N269" s="153" t="s">
        <v>39</v>
      </c>
      <c r="O269" s="154">
        <v>0.124</v>
      </c>
      <c r="P269" s="154">
        <f>O269*H269</f>
        <v>9.7017600000000002</v>
      </c>
      <c r="Q269" s="154">
        <v>0.10353999999999999</v>
      </c>
      <c r="R269" s="154">
        <f>Q269*H269</f>
        <v>8.1009695999999991</v>
      </c>
      <c r="S269" s="154">
        <v>0</v>
      </c>
      <c r="T269" s="155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163</v>
      </c>
      <c r="AT269" s="156" t="s">
        <v>158</v>
      </c>
      <c r="AU269" s="156" t="s">
        <v>83</v>
      </c>
      <c r="AY269" s="17" t="s">
        <v>156</v>
      </c>
      <c r="BE269" s="157">
        <f>IF(N269="základní",J269,0)</f>
        <v>7015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81</v>
      </c>
      <c r="BK269" s="157">
        <f>ROUND(I269*H269,2)</f>
        <v>7015</v>
      </c>
      <c r="BL269" s="17" t="s">
        <v>163</v>
      </c>
      <c r="BM269" s="156" t="s">
        <v>1438</v>
      </c>
    </row>
    <row r="270" spans="1:65" s="2" customFormat="1" ht="28.8">
      <c r="A270" s="29"/>
      <c r="B270" s="30"/>
      <c r="C270" s="29"/>
      <c r="D270" s="158" t="s">
        <v>165</v>
      </c>
      <c r="E270" s="29"/>
      <c r="F270" s="159" t="s">
        <v>1220</v>
      </c>
      <c r="G270" s="29"/>
      <c r="H270" s="29"/>
      <c r="I270" s="29"/>
      <c r="J270" s="29"/>
      <c r="K270" s="29"/>
      <c r="L270" s="30"/>
      <c r="M270" s="160"/>
      <c r="N270" s="161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165</v>
      </c>
      <c r="AU270" s="17" t="s">
        <v>83</v>
      </c>
    </row>
    <row r="271" spans="1:65" s="13" customFormat="1">
      <c r="B271" s="162"/>
      <c r="D271" s="158" t="s">
        <v>167</v>
      </c>
      <c r="E271" s="163" t="s">
        <v>1</v>
      </c>
      <c r="F271" s="164" t="s">
        <v>1432</v>
      </c>
      <c r="H271" s="165">
        <v>78.239999999999995</v>
      </c>
      <c r="L271" s="162"/>
      <c r="M271" s="166"/>
      <c r="N271" s="167"/>
      <c r="O271" s="167"/>
      <c r="P271" s="167"/>
      <c r="Q271" s="167"/>
      <c r="R271" s="167"/>
      <c r="S271" s="167"/>
      <c r="T271" s="168"/>
      <c r="AT271" s="163" t="s">
        <v>167</v>
      </c>
      <c r="AU271" s="163" t="s">
        <v>83</v>
      </c>
      <c r="AV271" s="13" t="s">
        <v>83</v>
      </c>
      <c r="AW271" s="13" t="s">
        <v>30</v>
      </c>
      <c r="AX271" s="13" t="s">
        <v>81</v>
      </c>
      <c r="AY271" s="163" t="s">
        <v>156</v>
      </c>
    </row>
    <row r="272" spans="1:65" s="2" customFormat="1" ht="24" customHeight="1">
      <c r="A272" s="29"/>
      <c r="B272" s="145"/>
      <c r="C272" s="146" t="s">
        <v>413</v>
      </c>
      <c r="D272" s="146" t="s">
        <v>158</v>
      </c>
      <c r="E272" s="147" t="s">
        <v>681</v>
      </c>
      <c r="F272" s="148" t="s">
        <v>682</v>
      </c>
      <c r="G272" s="149" t="s">
        <v>225</v>
      </c>
      <c r="H272" s="150">
        <v>0.5</v>
      </c>
      <c r="I272" s="151">
        <v>323.64</v>
      </c>
      <c r="J272" s="151">
        <f>ROUND(I272*H272,2)</f>
        <v>161.82</v>
      </c>
      <c r="K272" s="148" t="s">
        <v>162</v>
      </c>
      <c r="L272" s="30"/>
      <c r="M272" s="152" t="s">
        <v>1</v>
      </c>
      <c r="N272" s="153" t="s">
        <v>39</v>
      </c>
      <c r="O272" s="154">
        <v>0.312</v>
      </c>
      <c r="P272" s="154">
        <f>O272*H272</f>
        <v>0.156</v>
      </c>
      <c r="Q272" s="154">
        <v>0.15140000000000001</v>
      </c>
      <c r="R272" s="154">
        <f>Q272*H272</f>
        <v>7.5700000000000003E-2</v>
      </c>
      <c r="S272" s="154">
        <v>0</v>
      </c>
      <c r="T272" s="155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163</v>
      </c>
      <c r="AT272" s="156" t="s">
        <v>158</v>
      </c>
      <c r="AU272" s="156" t="s">
        <v>83</v>
      </c>
      <c r="AY272" s="17" t="s">
        <v>156</v>
      </c>
      <c r="BE272" s="157">
        <f>IF(N272="základní",J272,0)</f>
        <v>161.82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81</v>
      </c>
      <c r="BK272" s="157">
        <f>ROUND(I272*H272,2)</f>
        <v>161.82</v>
      </c>
      <c r="BL272" s="17" t="s">
        <v>163</v>
      </c>
      <c r="BM272" s="156" t="s">
        <v>1439</v>
      </c>
    </row>
    <row r="273" spans="1:65" s="2" customFormat="1" ht="28.8">
      <c r="A273" s="29"/>
      <c r="B273" s="30"/>
      <c r="C273" s="29"/>
      <c r="D273" s="158" t="s">
        <v>165</v>
      </c>
      <c r="E273" s="29"/>
      <c r="F273" s="159" t="s">
        <v>684</v>
      </c>
      <c r="G273" s="29"/>
      <c r="H273" s="29"/>
      <c r="I273" s="29"/>
      <c r="J273" s="29"/>
      <c r="K273" s="29"/>
      <c r="L273" s="30"/>
      <c r="M273" s="160"/>
      <c r="N273" s="161"/>
      <c r="O273" s="55"/>
      <c r="P273" s="55"/>
      <c r="Q273" s="55"/>
      <c r="R273" s="55"/>
      <c r="S273" s="55"/>
      <c r="T273" s="5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7" t="s">
        <v>165</v>
      </c>
      <c r="AU273" s="17" t="s">
        <v>83</v>
      </c>
    </row>
    <row r="274" spans="1:65" s="13" customFormat="1">
      <c r="B274" s="162"/>
      <c r="D274" s="158" t="s">
        <v>167</v>
      </c>
      <c r="E274" s="163" t="s">
        <v>1</v>
      </c>
      <c r="F274" s="164" t="s">
        <v>1440</v>
      </c>
      <c r="H274" s="165">
        <v>0.5</v>
      </c>
      <c r="L274" s="162"/>
      <c r="M274" s="166"/>
      <c r="N274" s="167"/>
      <c r="O274" s="167"/>
      <c r="P274" s="167"/>
      <c r="Q274" s="167"/>
      <c r="R274" s="167"/>
      <c r="S274" s="167"/>
      <c r="T274" s="168"/>
      <c r="AT274" s="163" t="s">
        <v>167</v>
      </c>
      <c r="AU274" s="163" t="s">
        <v>83</v>
      </c>
      <c r="AV274" s="13" t="s">
        <v>83</v>
      </c>
      <c r="AW274" s="13" t="s">
        <v>30</v>
      </c>
      <c r="AX274" s="13" t="s">
        <v>81</v>
      </c>
      <c r="AY274" s="163" t="s">
        <v>156</v>
      </c>
    </row>
    <row r="275" spans="1:65" s="12" customFormat="1" ht="22.95" customHeight="1">
      <c r="B275" s="133"/>
      <c r="D275" s="134" t="s">
        <v>73</v>
      </c>
      <c r="E275" s="143" t="s">
        <v>195</v>
      </c>
      <c r="F275" s="143" t="s">
        <v>1441</v>
      </c>
      <c r="J275" s="144">
        <f>BK275</f>
        <v>260.02</v>
      </c>
      <c r="L275" s="133"/>
      <c r="M275" s="137"/>
      <c r="N275" s="138"/>
      <c r="O275" s="138"/>
      <c r="P275" s="139">
        <f>SUM(P276:P278)</f>
        <v>0.17149999999999999</v>
      </c>
      <c r="Q275" s="138"/>
      <c r="R275" s="139">
        <f>SUM(R276:R278)</f>
        <v>0.19292000000000001</v>
      </c>
      <c r="S275" s="138"/>
      <c r="T275" s="140">
        <f>SUM(T276:T278)</f>
        <v>0</v>
      </c>
      <c r="AR275" s="134" t="s">
        <v>81</v>
      </c>
      <c r="AT275" s="141" t="s">
        <v>73</v>
      </c>
      <c r="AU275" s="141" t="s">
        <v>81</v>
      </c>
      <c r="AY275" s="134" t="s">
        <v>156</v>
      </c>
      <c r="BK275" s="142">
        <f>SUM(BK276:BK278)</f>
        <v>260.02</v>
      </c>
    </row>
    <row r="276" spans="1:65" s="2" customFormat="1" ht="16.5" customHeight="1">
      <c r="A276" s="29"/>
      <c r="B276" s="145"/>
      <c r="C276" s="146" t="s">
        <v>418</v>
      </c>
      <c r="D276" s="146" t="s">
        <v>158</v>
      </c>
      <c r="E276" s="147" t="s">
        <v>1442</v>
      </c>
      <c r="F276" s="148" t="s">
        <v>1443</v>
      </c>
      <c r="G276" s="149" t="s">
        <v>225</v>
      </c>
      <c r="H276" s="150">
        <v>0.7</v>
      </c>
      <c r="I276" s="151">
        <v>371.46</v>
      </c>
      <c r="J276" s="151">
        <f>ROUND(I276*H276,2)</f>
        <v>260.02</v>
      </c>
      <c r="K276" s="148" t="s">
        <v>162</v>
      </c>
      <c r="L276" s="30"/>
      <c r="M276" s="152" t="s">
        <v>1</v>
      </c>
      <c r="N276" s="153" t="s">
        <v>39</v>
      </c>
      <c r="O276" s="154">
        <v>0.245</v>
      </c>
      <c r="P276" s="154">
        <f>O276*H276</f>
        <v>0.17149999999999999</v>
      </c>
      <c r="Q276" s="154">
        <v>0.27560000000000001</v>
      </c>
      <c r="R276" s="154">
        <f>Q276*H276</f>
        <v>0.19292000000000001</v>
      </c>
      <c r="S276" s="154">
        <v>0</v>
      </c>
      <c r="T276" s="155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163</v>
      </c>
      <c r="AT276" s="156" t="s">
        <v>158</v>
      </c>
      <c r="AU276" s="156" t="s">
        <v>83</v>
      </c>
      <c r="AY276" s="17" t="s">
        <v>156</v>
      </c>
      <c r="BE276" s="157">
        <f>IF(N276="základní",J276,0)</f>
        <v>260.02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81</v>
      </c>
      <c r="BK276" s="157">
        <f>ROUND(I276*H276,2)</f>
        <v>260.02</v>
      </c>
      <c r="BL276" s="17" t="s">
        <v>163</v>
      </c>
      <c r="BM276" s="156" t="s">
        <v>1444</v>
      </c>
    </row>
    <row r="277" spans="1:65" s="2" customFormat="1" ht="19.2">
      <c r="A277" s="29"/>
      <c r="B277" s="30"/>
      <c r="C277" s="29"/>
      <c r="D277" s="158" t="s">
        <v>165</v>
      </c>
      <c r="E277" s="29"/>
      <c r="F277" s="159" t="s">
        <v>1445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165</v>
      </c>
      <c r="AU277" s="17" t="s">
        <v>83</v>
      </c>
    </row>
    <row r="278" spans="1:65" s="13" customFormat="1">
      <c r="B278" s="162"/>
      <c r="D278" s="158" t="s">
        <v>167</v>
      </c>
      <c r="E278" s="163" t="s">
        <v>1</v>
      </c>
      <c r="F278" s="164" t="s">
        <v>1446</v>
      </c>
      <c r="H278" s="165">
        <v>0.7</v>
      </c>
      <c r="L278" s="162"/>
      <c r="M278" s="166"/>
      <c r="N278" s="167"/>
      <c r="O278" s="167"/>
      <c r="P278" s="167"/>
      <c r="Q278" s="167"/>
      <c r="R278" s="167"/>
      <c r="S278" s="167"/>
      <c r="T278" s="168"/>
      <c r="AT278" s="163" t="s">
        <v>167</v>
      </c>
      <c r="AU278" s="163" t="s">
        <v>83</v>
      </c>
      <c r="AV278" s="13" t="s">
        <v>83</v>
      </c>
      <c r="AW278" s="13" t="s">
        <v>30</v>
      </c>
      <c r="AX278" s="13" t="s">
        <v>81</v>
      </c>
      <c r="AY278" s="163" t="s">
        <v>156</v>
      </c>
    </row>
    <row r="279" spans="1:65" s="12" customFormat="1" ht="22.95" customHeight="1">
      <c r="B279" s="133"/>
      <c r="D279" s="134" t="s">
        <v>73</v>
      </c>
      <c r="E279" s="143" t="s">
        <v>214</v>
      </c>
      <c r="F279" s="143" t="s">
        <v>288</v>
      </c>
      <c r="J279" s="144">
        <f>BK279</f>
        <v>164547.12999999998</v>
      </c>
      <c r="L279" s="133"/>
      <c r="M279" s="137"/>
      <c r="N279" s="138"/>
      <c r="O279" s="138"/>
      <c r="P279" s="139">
        <f>P280+SUM(P281:P321)</f>
        <v>137.56139999999999</v>
      </c>
      <c r="Q279" s="138"/>
      <c r="R279" s="139">
        <f>R280+SUM(R281:R321)</f>
        <v>22.1526377</v>
      </c>
      <c r="S279" s="138"/>
      <c r="T279" s="140">
        <f>T280+SUM(T281:T321)</f>
        <v>92.191400000000002</v>
      </c>
      <c r="AR279" s="134" t="s">
        <v>81</v>
      </c>
      <c r="AT279" s="141" t="s">
        <v>73</v>
      </c>
      <c r="AU279" s="141" t="s">
        <v>81</v>
      </c>
      <c r="AY279" s="134" t="s">
        <v>156</v>
      </c>
      <c r="BK279" s="142">
        <f>BK280+SUM(BK281:BK321)</f>
        <v>164547.12999999998</v>
      </c>
    </row>
    <row r="280" spans="1:65" s="2" customFormat="1" ht="24" customHeight="1">
      <c r="A280" s="29"/>
      <c r="B280" s="145"/>
      <c r="C280" s="146" t="s">
        <v>310</v>
      </c>
      <c r="D280" s="146" t="s">
        <v>158</v>
      </c>
      <c r="E280" s="147" t="s">
        <v>1447</v>
      </c>
      <c r="F280" s="148" t="s">
        <v>1448</v>
      </c>
      <c r="G280" s="149" t="s">
        <v>531</v>
      </c>
      <c r="H280" s="150">
        <v>1</v>
      </c>
      <c r="I280" s="151">
        <v>503.07</v>
      </c>
      <c r="J280" s="151">
        <f>ROUND(I280*H280,2)</f>
        <v>503.07</v>
      </c>
      <c r="K280" s="148" t="s">
        <v>162</v>
      </c>
      <c r="L280" s="30"/>
      <c r="M280" s="152" t="s">
        <v>1</v>
      </c>
      <c r="N280" s="153" t="s">
        <v>39</v>
      </c>
      <c r="O280" s="154">
        <v>0.22600000000000001</v>
      </c>
      <c r="P280" s="154">
        <f>O280*H280</f>
        <v>0.22600000000000001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163</v>
      </c>
      <c r="AT280" s="156" t="s">
        <v>158</v>
      </c>
      <c r="AU280" s="156" t="s">
        <v>83</v>
      </c>
      <c r="AY280" s="17" t="s">
        <v>156</v>
      </c>
      <c r="BE280" s="157">
        <f>IF(N280="základní",J280,0)</f>
        <v>503.07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81</v>
      </c>
      <c r="BK280" s="157">
        <f>ROUND(I280*H280,2)</f>
        <v>503.07</v>
      </c>
      <c r="BL280" s="17" t="s">
        <v>163</v>
      </c>
      <c r="BM280" s="156" t="s">
        <v>1449</v>
      </c>
    </row>
    <row r="281" spans="1:65" s="2" customFormat="1" ht="19.2">
      <c r="A281" s="29"/>
      <c r="B281" s="30"/>
      <c r="C281" s="29"/>
      <c r="D281" s="158" t="s">
        <v>165</v>
      </c>
      <c r="E281" s="29"/>
      <c r="F281" s="159" t="s">
        <v>1450</v>
      </c>
      <c r="G281" s="29"/>
      <c r="H281" s="29"/>
      <c r="I281" s="29"/>
      <c r="J281" s="29"/>
      <c r="K281" s="29"/>
      <c r="L281" s="30"/>
      <c r="M281" s="160"/>
      <c r="N281" s="161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7" t="s">
        <v>165</v>
      </c>
      <c r="AU281" s="17" t="s">
        <v>83</v>
      </c>
    </row>
    <row r="282" spans="1:65" s="13" customFormat="1">
      <c r="B282" s="162"/>
      <c r="D282" s="158" t="s">
        <v>167</v>
      </c>
      <c r="E282" s="163" t="s">
        <v>1</v>
      </c>
      <c r="F282" s="164" t="s">
        <v>81</v>
      </c>
      <c r="H282" s="165">
        <v>1</v>
      </c>
      <c r="L282" s="162"/>
      <c r="M282" s="166"/>
      <c r="N282" s="167"/>
      <c r="O282" s="167"/>
      <c r="P282" s="167"/>
      <c r="Q282" s="167"/>
      <c r="R282" s="167"/>
      <c r="S282" s="167"/>
      <c r="T282" s="168"/>
      <c r="AT282" s="163" t="s">
        <v>167</v>
      </c>
      <c r="AU282" s="163" t="s">
        <v>83</v>
      </c>
      <c r="AV282" s="13" t="s">
        <v>83</v>
      </c>
      <c r="AW282" s="13" t="s">
        <v>30</v>
      </c>
      <c r="AX282" s="13" t="s">
        <v>81</v>
      </c>
      <c r="AY282" s="163" t="s">
        <v>156</v>
      </c>
    </row>
    <row r="283" spans="1:65" s="2" customFormat="1" ht="16.5" customHeight="1">
      <c r="A283" s="29"/>
      <c r="B283" s="145"/>
      <c r="C283" s="176" t="s">
        <v>429</v>
      </c>
      <c r="D283" s="176" t="s">
        <v>254</v>
      </c>
      <c r="E283" s="177" t="s">
        <v>1451</v>
      </c>
      <c r="F283" s="178" t="s">
        <v>1452</v>
      </c>
      <c r="G283" s="179" t="s">
        <v>531</v>
      </c>
      <c r="H283" s="180">
        <v>1</v>
      </c>
      <c r="I283" s="181">
        <v>306.75</v>
      </c>
      <c r="J283" s="181">
        <f>ROUND(I283*H283,2)</f>
        <v>306.75</v>
      </c>
      <c r="K283" s="178" t="s">
        <v>162</v>
      </c>
      <c r="L283" s="182"/>
      <c r="M283" s="183" t="s">
        <v>1</v>
      </c>
      <c r="N283" s="184" t="s">
        <v>39</v>
      </c>
      <c r="O283" s="154">
        <v>0</v>
      </c>
      <c r="P283" s="154">
        <f>O283*H283</f>
        <v>0</v>
      </c>
      <c r="Q283" s="154">
        <v>2.0999999999999999E-3</v>
      </c>
      <c r="R283" s="154">
        <f>Q283*H283</f>
        <v>2.0999999999999999E-3</v>
      </c>
      <c r="S283" s="154">
        <v>0</v>
      </c>
      <c r="T283" s="155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208</v>
      </c>
      <c r="AT283" s="156" t="s">
        <v>254</v>
      </c>
      <c r="AU283" s="156" t="s">
        <v>83</v>
      </c>
      <c r="AY283" s="17" t="s">
        <v>156</v>
      </c>
      <c r="BE283" s="157">
        <f>IF(N283="základní",J283,0)</f>
        <v>306.75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81</v>
      </c>
      <c r="BK283" s="157">
        <f>ROUND(I283*H283,2)</f>
        <v>306.75</v>
      </c>
      <c r="BL283" s="17" t="s">
        <v>163</v>
      </c>
      <c r="BM283" s="156" t="s">
        <v>1453</v>
      </c>
    </row>
    <row r="284" spans="1:65" s="2" customFormat="1">
      <c r="A284" s="29"/>
      <c r="B284" s="30"/>
      <c r="C284" s="29"/>
      <c r="D284" s="158" t="s">
        <v>165</v>
      </c>
      <c r="E284" s="29"/>
      <c r="F284" s="159" t="s">
        <v>1452</v>
      </c>
      <c r="G284" s="29"/>
      <c r="H284" s="29"/>
      <c r="I284" s="29"/>
      <c r="J284" s="29"/>
      <c r="K284" s="29"/>
      <c r="L284" s="30"/>
      <c r="M284" s="160"/>
      <c r="N284" s="161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165</v>
      </c>
      <c r="AU284" s="17" t="s">
        <v>83</v>
      </c>
    </row>
    <row r="285" spans="1:65" s="13" customFormat="1">
      <c r="B285" s="162"/>
      <c r="D285" s="158" t="s">
        <v>167</v>
      </c>
      <c r="E285" s="163" t="s">
        <v>1</v>
      </c>
      <c r="F285" s="164" t="s">
        <v>1454</v>
      </c>
      <c r="H285" s="165">
        <v>1</v>
      </c>
      <c r="L285" s="162"/>
      <c r="M285" s="166"/>
      <c r="N285" s="167"/>
      <c r="O285" s="167"/>
      <c r="P285" s="167"/>
      <c r="Q285" s="167"/>
      <c r="R285" s="167"/>
      <c r="S285" s="167"/>
      <c r="T285" s="168"/>
      <c r="AT285" s="163" t="s">
        <v>167</v>
      </c>
      <c r="AU285" s="163" t="s">
        <v>83</v>
      </c>
      <c r="AV285" s="13" t="s">
        <v>83</v>
      </c>
      <c r="AW285" s="13" t="s">
        <v>30</v>
      </c>
      <c r="AX285" s="13" t="s">
        <v>81</v>
      </c>
      <c r="AY285" s="163" t="s">
        <v>156</v>
      </c>
    </row>
    <row r="286" spans="1:65" s="2" customFormat="1" ht="24" customHeight="1">
      <c r="A286" s="29"/>
      <c r="B286" s="145"/>
      <c r="C286" s="146" t="s">
        <v>435</v>
      </c>
      <c r="D286" s="146" t="s">
        <v>158</v>
      </c>
      <c r="E286" s="147" t="s">
        <v>318</v>
      </c>
      <c r="F286" s="148" t="s">
        <v>319</v>
      </c>
      <c r="G286" s="149" t="s">
        <v>291</v>
      </c>
      <c r="H286" s="150">
        <v>25.9</v>
      </c>
      <c r="I286" s="151">
        <v>397.33</v>
      </c>
      <c r="J286" s="151">
        <f>ROUND(I286*H286,2)</f>
        <v>10290.85</v>
      </c>
      <c r="K286" s="148" t="s">
        <v>162</v>
      </c>
      <c r="L286" s="30"/>
      <c r="M286" s="152" t="s">
        <v>1</v>
      </c>
      <c r="N286" s="153" t="s">
        <v>39</v>
      </c>
      <c r="O286" s="154">
        <v>0.26800000000000002</v>
      </c>
      <c r="P286" s="154">
        <f>O286*H286</f>
        <v>6.9412000000000003</v>
      </c>
      <c r="Q286" s="154">
        <v>0.15540000000000001</v>
      </c>
      <c r="R286" s="154">
        <f>Q286*H286</f>
        <v>4.0248600000000003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163</v>
      </c>
      <c r="AT286" s="156" t="s">
        <v>158</v>
      </c>
      <c r="AU286" s="156" t="s">
        <v>83</v>
      </c>
      <c r="AY286" s="17" t="s">
        <v>156</v>
      </c>
      <c r="BE286" s="157">
        <f>IF(N286="základní",J286,0)</f>
        <v>10290.85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81</v>
      </c>
      <c r="BK286" s="157">
        <f>ROUND(I286*H286,2)</f>
        <v>10290.85</v>
      </c>
      <c r="BL286" s="17" t="s">
        <v>163</v>
      </c>
      <c r="BM286" s="156" t="s">
        <v>1455</v>
      </c>
    </row>
    <row r="287" spans="1:65" s="2" customFormat="1" ht="28.8">
      <c r="A287" s="29"/>
      <c r="B287" s="30"/>
      <c r="C287" s="29"/>
      <c r="D287" s="158" t="s">
        <v>165</v>
      </c>
      <c r="E287" s="29"/>
      <c r="F287" s="159" t="s">
        <v>321</v>
      </c>
      <c r="G287" s="29"/>
      <c r="H287" s="29"/>
      <c r="I287" s="29"/>
      <c r="J287" s="29"/>
      <c r="K287" s="29"/>
      <c r="L287" s="30"/>
      <c r="M287" s="160"/>
      <c r="N287" s="161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165</v>
      </c>
      <c r="AU287" s="17" t="s">
        <v>83</v>
      </c>
    </row>
    <row r="288" spans="1:65" s="13" customFormat="1">
      <c r="B288" s="162"/>
      <c r="D288" s="158" t="s">
        <v>167</v>
      </c>
      <c r="E288" s="163" t="s">
        <v>1</v>
      </c>
      <c r="F288" s="164" t="s">
        <v>1456</v>
      </c>
      <c r="H288" s="165">
        <v>25.9</v>
      </c>
      <c r="L288" s="162"/>
      <c r="M288" s="166"/>
      <c r="N288" s="167"/>
      <c r="O288" s="167"/>
      <c r="P288" s="167"/>
      <c r="Q288" s="167"/>
      <c r="R288" s="167"/>
      <c r="S288" s="167"/>
      <c r="T288" s="168"/>
      <c r="AT288" s="163" t="s">
        <v>167</v>
      </c>
      <c r="AU288" s="163" t="s">
        <v>83</v>
      </c>
      <c r="AV288" s="13" t="s">
        <v>83</v>
      </c>
      <c r="AW288" s="13" t="s">
        <v>30</v>
      </c>
      <c r="AX288" s="13" t="s">
        <v>81</v>
      </c>
      <c r="AY288" s="163" t="s">
        <v>156</v>
      </c>
    </row>
    <row r="289" spans="1:65" s="2" customFormat="1" ht="24" customHeight="1">
      <c r="A289" s="29"/>
      <c r="B289" s="145"/>
      <c r="C289" s="176" t="s">
        <v>712</v>
      </c>
      <c r="D289" s="176" t="s">
        <v>254</v>
      </c>
      <c r="E289" s="177" t="s">
        <v>323</v>
      </c>
      <c r="F289" s="178" t="s">
        <v>324</v>
      </c>
      <c r="G289" s="179" t="s">
        <v>291</v>
      </c>
      <c r="H289" s="180">
        <v>26.158999999999999</v>
      </c>
      <c r="I289" s="181">
        <v>139.63</v>
      </c>
      <c r="J289" s="181">
        <f>ROUND(I289*H289,2)</f>
        <v>3652.58</v>
      </c>
      <c r="K289" s="178" t="s">
        <v>162</v>
      </c>
      <c r="L289" s="182"/>
      <c r="M289" s="183" t="s">
        <v>1</v>
      </c>
      <c r="N289" s="184" t="s">
        <v>39</v>
      </c>
      <c r="O289" s="154">
        <v>0</v>
      </c>
      <c r="P289" s="154">
        <f>O289*H289</f>
        <v>0</v>
      </c>
      <c r="Q289" s="154">
        <v>4.8300000000000003E-2</v>
      </c>
      <c r="R289" s="154">
        <f>Q289*H289</f>
        <v>1.2634797</v>
      </c>
      <c r="S289" s="154">
        <v>0</v>
      </c>
      <c r="T289" s="155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208</v>
      </c>
      <c r="AT289" s="156" t="s">
        <v>254</v>
      </c>
      <c r="AU289" s="156" t="s">
        <v>83</v>
      </c>
      <c r="AY289" s="17" t="s">
        <v>156</v>
      </c>
      <c r="BE289" s="157">
        <f>IF(N289="základní",J289,0)</f>
        <v>3652.58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81</v>
      </c>
      <c r="BK289" s="157">
        <f>ROUND(I289*H289,2)</f>
        <v>3652.58</v>
      </c>
      <c r="BL289" s="17" t="s">
        <v>163</v>
      </c>
      <c r="BM289" s="156" t="s">
        <v>1457</v>
      </c>
    </row>
    <row r="290" spans="1:65" s="2" customFormat="1">
      <c r="A290" s="29"/>
      <c r="B290" s="30"/>
      <c r="C290" s="29"/>
      <c r="D290" s="158" t="s">
        <v>165</v>
      </c>
      <c r="E290" s="29"/>
      <c r="F290" s="159" t="s">
        <v>324</v>
      </c>
      <c r="G290" s="29"/>
      <c r="H290" s="29"/>
      <c r="I290" s="29"/>
      <c r="J290" s="29"/>
      <c r="K290" s="29"/>
      <c r="L290" s="30"/>
      <c r="M290" s="160"/>
      <c r="N290" s="161"/>
      <c r="O290" s="55"/>
      <c r="P290" s="55"/>
      <c r="Q290" s="55"/>
      <c r="R290" s="55"/>
      <c r="S290" s="55"/>
      <c r="T290" s="5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T290" s="17" t="s">
        <v>165</v>
      </c>
      <c r="AU290" s="17" t="s">
        <v>83</v>
      </c>
    </row>
    <row r="291" spans="1:65" s="13" customFormat="1">
      <c r="B291" s="162"/>
      <c r="D291" s="158" t="s">
        <v>167</v>
      </c>
      <c r="E291" s="163" t="s">
        <v>1</v>
      </c>
      <c r="F291" s="164" t="s">
        <v>1456</v>
      </c>
      <c r="H291" s="165">
        <v>25.9</v>
      </c>
      <c r="L291" s="162"/>
      <c r="M291" s="166"/>
      <c r="N291" s="167"/>
      <c r="O291" s="167"/>
      <c r="P291" s="167"/>
      <c r="Q291" s="167"/>
      <c r="R291" s="167"/>
      <c r="S291" s="167"/>
      <c r="T291" s="168"/>
      <c r="AT291" s="163" t="s">
        <v>167</v>
      </c>
      <c r="AU291" s="163" t="s">
        <v>83</v>
      </c>
      <c r="AV291" s="13" t="s">
        <v>83</v>
      </c>
      <c r="AW291" s="13" t="s">
        <v>30</v>
      </c>
      <c r="AX291" s="13" t="s">
        <v>81</v>
      </c>
      <c r="AY291" s="163" t="s">
        <v>156</v>
      </c>
    </row>
    <row r="292" spans="1:65" s="13" customFormat="1">
      <c r="B292" s="162"/>
      <c r="D292" s="158" t="s">
        <v>167</v>
      </c>
      <c r="F292" s="164" t="s">
        <v>1458</v>
      </c>
      <c r="H292" s="165">
        <v>26.158999999999999</v>
      </c>
      <c r="L292" s="162"/>
      <c r="M292" s="166"/>
      <c r="N292" s="167"/>
      <c r="O292" s="167"/>
      <c r="P292" s="167"/>
      <c r="Q292" s="167"/>
      <c r="R292" s="167"/>
      <c r="S292" s="167"/>
      <c r="T292" s="168"/>
      <c r="AT292" s="163" t="s">
        <v>167</v>
      </c>
      <c r="AU292" s="163" t="s">
        <v>83</v>
      </c>
      <c r="AV292" s="13" t="s">
        <v>83</v>
      </c>
      <c r="AW292" s="13" t="s">
        <v>3</v>
      </c>
      <c r="AX292" s="13" t="s">
        <v>81</v>
      </c>
      <c r="AY292" s="163" t="s">
        <v>156</v>
      </c>
    </row>
    <row r="293" spans="1:65" s="2" customFormat="1" ht="24" customHeight="1">
      <c r="A293" s="29"/>
      <c r="B293" s="145"/>
      <c r="C293" s="146" t="s">
        <v>715</v>
      </c>
      <c r="D293" s="146" t="s">
        <v>158</v>
      </c>
      <c r="E293" s="147" t="s">
        <v>327</v>
      </c>
      <c r="F293" s="148" t="s">
        <v>328</v>
      </c>
      <c r="G293" s="149" t="s">
        <v>291</v>
      </c>
      <c r="H293" s="150">
        <v>40.299999999999997</v>
      </c>
      <c r="I293" s="151">
        <v>388.09</v>
      </c>
      <c r="J293" s="151">
        <f>ROUND(I293*H293,2)</f>
        <v>15640.03</v>
      </c>
      <c r="K293" s="148" t="s">
        <v>162</v>
      </c>
      <c r="L293" s="30"/>
      <c r="M293" s="152" t="s">
        <v>1</v>
      </c>
      <c r="N293" s="153" t="s">
        <v>39</v>
      </c>
      <c r="O293" s="154">
        <v>0.216</v>
      </c>
      <c r="P293" s="154">
        <f>O293*H293</f>
        <v>8.7047999999999988</v>
      </c>
      <c r="Q293" s="154">
        <v>0.1295</v>
      </c>
      <c r="R293" s="154">
        <f>Q293*H293</f>
        <v>5.2188499999999998</v>
      </c>
      <c r="S293" s="154">
        <v>0</v>
      </c>
      <c r="T293" s="155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163</v>
      </c>
      <c r="AT293" s="156" t="s">
        <v>158</v>
      </c>
      <c r="AU293" s="156" t="s">
        <v>83</v>
      </c>
      <c r="AY293" s="17" t="s">
        <v>156</v>
      </c>
      <c r="BE293" s="157">
        <f>IF(N293="základní",J293,0)</f>
        <v>15640.03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81</v>
      </c>
      <c r="BK293" s="157">
        <f>ROUND(I293*H293,2)</f>
        <v>15640.03</v>
      </c>
      <c r="BL293" s="17" t="s">
        <v>163</v>
      </c>
      <c r="BM293" s="156" t="s">
        <v>1459</v>
      </c>
    </row>
    <row r="294" spans="1:65" s="2" customFormat="1" ht="38.4">
      <c r="A294" s="29"/>
      <c r="B294" s="30"/>
      <c r="C294" s="29"/>
      <c r="D294" s="158" t="s">
        <v>165</v>
      </c>
      <c r="E294" s="29"/>
      <c r="F294" s="159" t="s">
        <v>330</v>
      </c>
      <c r="G294" s="29"/>
      <c r="H294" s="29"/>
      <c r="I294" s="29"/>
      <c r="J294" s="29"/>
      <c r="K294" s="29"/>
      <c r="L294" s="30"/>
      <c r="M294" s="160"/>
      <c r="N294" s="161"/>
      <c r="O294" s="55"/>
      <c r="P294" s="55"/>
      <c r="Q294" s="55"/>
      <c r="R294" s="55"/>
      <c r="S294" s="55"/>
      <c r="T294" s="56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T294" s="17" t="s">
        <v>165</v>
      </c>
      <c r="AU294" s="17" t="s">
        <v>83</v>
      </c>
    </row>
    <row r="295" spans="1:65" s="13" customFormat="1">
      <c r="B295" s="162"/>
      <c r="D295" s="158" t="s">
        <v>167</v>
      </c>
      <c r="E295" s="163" t="s">
        <v>1</v>
      </c>
      <c r="F295" s="164" t="s">
        <v>1460</v>
      </c>
      <c r="H295" s="165">
        <v>40.299999999999997</v>
      </c>
      <c r="L295" s="162"/>
      <c r="M295" s="166"/>
      <c r="N295" s="167"/>
      <c r="O295" s="167"/>
      <c r="P295" s="167"/>
      <c r="Q295" s="167"/>
      <c r="R295" s="167"/>
      <c r="S295" s="167"/>
      <c r="T295" s="168"/>
      <c r="AT295" s="163" t="s">
        <v>167</v>
      </c>
      <c r="AU295" s="163" t="s">
        <v>83</v>
      </c>
      <c r="AV295" s="13" t="s">
        <v>83</v>
      </c>
      <c r="AW295" s="13" t="s">
        <v>30</v>
      </c>
      <c r="AX295" s="13" t="s">
        <v>81</v>
      </c>
      <c r="AY295" s="163" t="s">
        <v>156</v>
      </c>
    </row>
    <row r="296" spans="1:65" s="2" customFormat="1" ht="16.5" customHeight="1">
      <c r="A296" s="29"/>
      <c r="B296" s="145"/>
      <c r="C296" s="176" t="s">
        <v>717</v>
      </c>
      <c r="D296" s="176" t="s">
        <v>254</v>
      </c>
      <c r="E296" s="177" t="s">
        <v>333</v>
      </c>
      <c r="F296" s="178" t="s">
        <v>334</v>
      </c>
      <c r="G296" s="179" t="s">
        <v>291</v>
      </c>
      <c r="H296" s="180">
        <v>40.703000000000003</v>
      </c>
      <c r="I296" s="181">
        <v>119.51</v>
      </c>
      <c r="J296" s="181">
        <f>ROUND(I296*H296,2)</f>
        <v>4864.42</v>
      </c>
      <c r="K296" s="178" t="s">
        <v>162</v>
      </c>
      <c r="L296" s="182"/>
      <c r="M296" s="183" t="s">
        <v>1</v>
      </c>
      <c r="N296" s="184" t="s">
        <v>39</v>
      </c>
      <c r="O296" s="154">
        <v>0</v>
      </c>
      <c r="P296" s="154">
        <f>O296*H296</f>
        <v>0</v>
      </c>
      <c r="Q296" s="154">
        <v>4.4999999999999998E-2</v>
      </c>
      <c r="R296" s="154">
        <f>Q296*H296</f>
        <v>1.8316350000000001</v>
      </c>
      <c r="S296" s="154">
        <v>0</v>
      </c>
      <c r="T296" s="155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208</v>
      </c>
      <c r="AT296" s="156" t="s">
        <v>254</v>
      </c>
      <c r="AU296" s="156" t="s">
        <v>83</v>
      </c>
      <c r="AY296" s="17" t="s">
        <v>156</v>
      </c>
      <c r="BE296" s="157">
        <f>IF(N296="základní",J296,0)</f>
        <v>4864.42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81</v>
      </c>
      <c r="BK296" s="157">
        <f>ROUND(I296*H296,2)</f>
        <v>4864.42</v>
      </c>
      <c r="BL296" s="17" t="s">
        <v>163</v>
      </c>
      <c r="BM296" s="156" t="s">
        <v>1461</v>
      </c>
    </row>
    <row r="297" spans="1:65" s="2" customFormat="1">
      <c r="A297" s="29"/>
      <c r="B297" s="30"/>
      <c r="C297" s="29"/>
      <c r="D297" s="158" t="s">
        <v>165</v>
      </c>
      <c r="E297" s="29"/>
      <c r="F297" s="159" t="s">
        <v>334</v>
      </c>
      <c r="G297" s="29"/>
      <c r="H297" s="29"/>
      <c r="I297" s="29"/>
      <c r="J297" s="29"/>
      <c r="K297" s="29"/>
      <c r="L297" s="30"/>
      <c r="M297" s="160"/>
      <c r="N297" s="161"/>
      <c r="O297" s="55"/>
      <c r="P297" s="55"/>
      <c r="Q297" s="55"/>
      <c r="R297" s="55"/>
      <c r="S297" s="55"/>
      <c r="T297" s="5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165</v>
      </c>
      <c r="AU297" s="17" t="s">
        <v>83</v>
      </c>
    </row>
    <row r="298" spans="1:65" s="13" customFormat="1">
      <c r="B298" s="162"/>
      <c r="D298" s="158" t="s">
        <v>167</v>
      </c>
      <c r="E298" s="163" t="s">
        <v>1</v>
      </c>
      <c r="F298" s="164" t="s">
        <v>1460</v>
      </c>
      <c r="H298" s="165">
        <v>40.299999999999997</v>
      </c>
      <c r="L298" s="162"/>
      <c r="M298" s="166"/>
      <c r="N298" s="167"/>
      <c r="O298" s="167"/>
      <c r="P298" s="167"/>
      <c r="Q298" s="167"/>
      <c r="R298" s="167"/>
      <c r="S298" s="167"/>
      <c r="T298" s="168"/>
      <c r="AT298" s="163" t="s">
        <v>167</v>
      </c>
      <c r="AU298" s="163" t="s">
        <v>83</v>
      </c>
      <c r="AV298" s="13" t="s">
        <v>83</v>
      </c>
      <c r="AW298" s="13" t="s">
        <v>30</v>
      </c>
      <c r="AX298" s="13" t="s">
        <v>81</v>
      </c>
      <c r="AY298" s="163" t="s">
        <v>156</v>
      </c>
    </row>
    <row r="299" spans="1:65" s="13" customFormat="1">
      <c r="B299" s="162"/>
      <c r="D299" s="158" t="s">
        <v>167</v>
      </c>
      <c r="F299" s="164" t="s">
        <v>1462</v>
      </c>
      <c r="H299" s="165">
        <v>40.703000000000003</v>
      </c>
      <c r="L299" s="162"/>
      <c r="M299" s="166"/>
      <c r="N299" s="167"/>
      <c r="O299" s="167"/>
      <c r="P299" s="167"/>
      <c r="Q299" s="167"/>
      <c r="R299" s="167"/>
      <c r="S299" s="167"/>
      <c r="T299" s="168"/>
      <c r="AT299" s="163" t="s">
        <v>167</v>
      </c>
      <c r="AU299" s="163" t="s">
        <v>83</v>
      </c>
      <c r="AV299" s="13" t="s">
        <v>83</v>
      </c>
      <c r="AW299" s="13" t="s">
        <v>3</v>
      </c>
      <c r="AX299" s="13" t="s">
        <v>81</v>
      </c>
      <c r="AY299" s="163" t="s">
        <v>156</v>
      </c>
    </row>
    <row r="300" spans="1:65" s="2" customFormat="1" ht="24" customHeight="1">
      <c r="A300" s="29"/>
      <c r="B300" s="145"/>
      <c r="C300" s="146" t="s">
        <v>719</v>
      </c>
      <c r="D300" s="146" t="s">
        <v>158</v>
      </c>
      <c r="E300" s="147" t="s">
        <v>1463</v>
      </c>
      <c r="F300" s="148" t="s">
        <v>1464</v>
      </c>
      <c r="G300" s="149" t="s">
        <v>225</v>
      </c>
      <c r="H300" s="150">
        <v>0.7</v>
      </c>
      <c r="I300" s="151">
        <v>61.91</v>
      </c>
      <c r="J300" s="151">
        <f>ROUND(I300*H300,2)</f>
        <v>43.34</v>
      </c>
      <c r="K300" s="148" t="s">
        <v>162</v>
      </c>
      <c r="L300" s="30"/>
      <c r="M300" s="152" t="s">
        <v>1</v>
      </c>
      <c r="N300" s="153" t="s">
        <v>39</v>
      </c>
      <c r="O300" s="154">
        <v>0.08</v>
      </c>
      <c r="P300" s="154">
        <f>O300*H300</f>
        <v>5.5999999999999994E-2</v>
      </c>
      <c r="Q300" s="154">
        <v>4.6999999999999999E-4</v>
      </c>
      <c r="R300" s="154">
        <f>Q300*H300</f>
        <v>3.2899999999999997E-4</v>
      </c>
      <c r="S300" s="154">
        <v>0</v>
      </c>
      <c r="T300" s="155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163</v>
      </c>
      <c r="AT300" s="156" t="s">
        <v>158</v>
      </c>
      <c r="AU300" s="156" t="s">
        <v>83</v>
      </c>
      <c r="AY300" s="17" t="s">
        <v>156</v>
      </c>
      <c r="BE300" s="157">
        <f>IF(N300="základní",J300,0)</f>
        <v>43.34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81</v>
      </c>
      <c r="BK300" s="157">
        <f>ROUND(I300*H300,2)</f>
        <v>43.34</v>
      </c>
      <c r="BL300" s="17" t="s">
        <v>163</v>
      </c>
      <c r="BM300" s="156" t="s">
        <v>1465</v>
      </c>
    </row>
    <row r="301" spans="1:65" s="2" customFormat="1" ht="19.2">
      <c r="A301" s="29"/>
      <c r="B301" s="30"/>
      <c r="C301" s="29"/>
      <c r="D301" s="158" t="s">
        <v>165</v>
      </c>
      <c r="E301" s="29"/>
      <c r="F301" s="159" t="s">
        <v>1466</v>
      </c>
      <c r="G301" s="29"/>
      <c r="H301" s="29"/>
      <c r="I301" s="29"/>
      <c r="J301" s="29"/>
      <c r="K301" s="29"/>
      <c r="L301" s="30"/>
      <c r="M301" s="160"/>
      <c r="N301" s="161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7" t="s">
        <v>165</v>
      </c>
      <c r="AU301" s="17" t="s">
        <v>83</v>
      </c>
    </row>
    <row r="302" spans="1:65" s="13" customFormat="1">
      <c r="B302" s="162"/>
      <c r="D302" s="158" t="s">
        <v>167</v>
      </c>
      <c r="E302" s="163" t="s">
        <v>1</v>
      </c>
      <c r="F302" s="164" t="s">
        <v>1446</v>
      </c>
      <c r="H302" s="165">
        <v>0.7</v>
      </c>
      <c r="L302" s="162"/>
      <c r="M302" s="166"/>
      <c r="N302" s="167"/>
      <c r="O302" s="167"/>
      <c r="P302" s="167"/>
      <c r="Q302" s="167"/>
      <c r="R302" s="167"/>
      <c r="S302" s="167"/>
      <c r="T302" s="168"/>
      <c r="AT302" s="163" t="s">
        <v>167</v>
      </c>
      <c r="AU302" s="163" t="s">
        <v>83</v>
      </c>
      <c r="AV302" s="13" t="s">
        <v>83</v>
      </c>
      <c r="AW302" s="13" t="s">
        <v>30</v>
      </c>
      <c r="AX302" s="13" t="s">
        <v>81</v>
      </c>
      <c r="AY302" s="163" t="s">
        <v>156</v>
      </c>
    </row>
    <row r="303" spans="1:65" s="2" customFormat="1" ht="24" customHeight="1">
      <c r="A303" s="29"/>
      <c r="B303" s="145"/>
      <c r="C303" s="146" t="s">
        <v>721</v>
      </c>
      <c r="D303" s="146" t="s">
        <v>158</v>
      </c>
      <c r="E303" s="147" t="s">
        <v>821</v>
      </c>
      <c r="F303" s="148" t="s">
        <v>822</v>
      </c>
      <c r="G303" s="149" t="s">
        <v>291</v>
      </c>
      <c r="H303" s="150">
        <v>69.5</v>
      </c>
      <c r="I303" s="151">
        <v>79.75</v>
      </c>
      <c r="J303" s="151">
        <f>ROUND(I303*H303,2)</f>
        <v>5542.63</v>
      </c>
      <c r="K303" s="148" t="s">
        <v>162</v>
      </c>
      <c r="L303" s="30"/>
      <c r="M303" s="152" t="s">
        <v>1</v>
      </c>
      <c r="N303" s="153" t="s">
        <v>39</v>
      </c>
      <c r="O303" s="154">
        <v>0.186</v>
      </c>
      <c r="P303" s="154">
        <f>O303*H303</f>
        <v>12.927</v>
      </c>
      <c r="Q303" s="154">
        <v>6.0999999999999997E-4</v>
      </c>
      <c r="R303" s="154">
        <f>Q303*H303</f>
        <v>4.2394999999999995E-2</v>
      </c>
      <c r="S303" s="154">
        <v>0</v>
      </c>
      <c r="T303" s="155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163</v>
      </c>
      <c r="AT303" s="156" t="s">
        <v>158</v>
      </c>
      <c r="AU303" s="156" t="s">
        <v>83</v>
      </c>
      <c r="AY303" s="17" t="s">
        <v>156</v>
      </c>
      <c r="BE303" s="157">
        <f>IF(N303="základní",J303,0)</f>
        <v>5542.63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7" t="s">
        <v>81</v>
      </c>
      <c r="BK303" s="157">
        <f>ROUND(I303*H303,2)</f>
        <v>5542.63</v>
      </c>
      <c r="BL303" s="17" t="s">
        <v>163</v>
      </c>
      <c r="BM303" s="156" t="s">
        <v>1467</v>
      </c>
    </row>
    <row r="304" spans="1:65" s="2" customFormat="1" ht="38.4">
      <c r="A304" s="29"/>
      <c r="B304" s="30"/>
      <c r="C304" s="29"/>
      <c r="D304" s="158" t="s">
        <v>165</v>
      </c>
      <c r="E304" s="29"/>
      <c r="F304" s="159" t="s">
        <v>824</v>
      </c>
      <c r="G304" s="29"/>
      <c r="H304" s="29"/>
      <c r="I304" s="29"/>
      <c r="J304" s="29"/>
      <c r="K304" s="29"/>
      <c r="L304" s="30"/>
      <c r="M304" s="160"/>
      <c r="N304" s="161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165</v>
      </c>
      <c r="AU304" s="17" t="s">
        <v>83</v>
      </c>
    </row>
    <row r="305" spans="1:65" s="13" customFormat="1">
      <c r="B305" s="162"/>
      <c r="D305" s="158" t="s">
        <v>167</v>
      </c>
      <c r="E305" s="163" t="s">
        <v>1</v>
      </c>
      <c r="F305" s="164" t="s">
        <v>1468</v>
      </c>
      <c r="H305" s="165">
        <v>69.5</v>
      </c>
      <c r="L305" s="162"/>
      <c r="M305" s="166"/>
      <c r="N305" s="167"/>
      <c r="O305" s="167"/>
      <c r="P305" s="167"/>
      <c r="Q305" s="167"/>
      <c r="R305" s="167"/>
      <c r="S305" s="167"/>
      <c r="T305" s="168"/>
      <c r="AT305" s="163" t="s">
        <v>167</v>
      </c>
      <c r="AU305" s="163" t="s">
        <v>83</v>
      </c>
      <c r="AV305" s="13" t="s">
        <v>83</v>
      </c>
      <c r="AW305" s="13" t="s">
        <v>30</v>
      </c>
      <c r="AX305" s="13" t="s">
        <v>81</v>
      </c>
      <c r="AY305" s="163" t="s">
        <v>156</v>
      </c>
    </row>
    <row r="306" spans="1:65" s="2" customFormat="1" ht="16.5" customHeight="1">
      <c r="A306" s="29"/>
      <c r="B306" s="145"/>
      <c r="C306" s="146" t="s">
        <v>969</v>
      </c>
      <c r="D306" s="146" t="s">
        <v>158</v>
      </c>
      <c r="E306" s="147" t="s">
        <v>950</v>
      </c>
      <c r="F306" s="148" t="s">
        <v>951</v>
      </c>
      <c r="G306" s="149" t="s">
        <v>291</v>
      </c>
      <c r="H306" s="150">
        <v>69.5</v>
      </c>
      <c r="I306" s="151">
        <v>62.67</v>
      </c>
      <c r="J306" s="151">
        <f>ROUND(I306*H306,2)</f>
        <v>4355.57</v>
      </c>
      <c r="K306" s="148" t="s">
        <v>162</v>
      </c>
      <c r="L306" s="30"/>
      <c r="M306" s="152" t="s">
        <v>1</v>
      </c>
      <c r="N306" s="153" t="s">
        <v>39</v>
      </c>
      <c r="O306" s="154">
        <v>0.155</v>
      </c>
      <c r="P306" s="154">
        <f>O306*H306</f>
        <v>10.772499999999999</v>
      </c>
      <c r="Q306" s="154">
        <v>0</v>
      </c>
      <c r="R306" s="154">
        <f>Q306*H306</f>
        <v>0</v>
      </c>
      <c r="S306" s="154">
        <v>0</v>
      </c>
      <c r="T306" s="155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163</v>
      </c>
      <c r="AT306" s="156" t="s">
        <v>158</v>
      </c>
      <c r="AU306" s="156" t="s">
        <v>83</v>
      </c>
      <c r="AY306" s="17" t="s">
        <v>156</v>
      </c>
      <c r="BE306" s="157">
        <f>IF(N306="základní",J306,0)</f>
        <v>4355.57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7" t="s">
        <v>81</v>
      </c>
      <c r="BK306" s="157">
        <f>ROUND(I306*H306,2)</f>
        <v>4355.57</v>
      </c>
      <c r="BL306" s="17" t="s">
        <v>163</v>
      </c>
      <c r="BM306" s="156" t="s">
        <v>1469</v>
      </c>
    </row>
    <row r="307" spans="1:65" s="2" customFormat="1" ht="19.2">
      <c r="A307" s="29"/>
      <c r="B307" s="30"/>
      <c r="C307" s="29"/>
      <c r="D307" s="158" t="s">
        <v>165</v>
      </c>
      <c r="E307" s="29"/>
      <c r="F307" s="159" t="s">
        <v>953</v>
      </c>
      <c r="G307" s="29"/>
      <c r="H307" s="29"/>
      <c r="I307" s="29"/>
      <c r="J307" s="29"/>
      <c r="K307" s="29"/>
      <c r="L307" s="30"/>
      <c r="M307" s="160"/>
      <c r="N307" s="161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165</v>
      </c>
      <c r="AU307" s="17" t="s">
        <v>83</v>
      </c>
    </row>
    <row r="308" spans="1:65" s="13" customFormat="1">
      <c r="B308" s="162"/>
      <c r="D308" s="158" t="s">
        <v>167</v>
      </c>
      <c r="E308" s="163" t="s">
        <v>1</v>
      </c>
      <c r="F308" s="164" t="s">
        <v>1468</v>
      </c>
      <c r="H308" s="165">
        <v>69.5</v>
      </c>
      <c r="L308" s="162"/>
      <c r="M308" s="166"/>
      <c r="N308" s="167"/>
      <c r="O308" s="167"/>
      <c r="P308" s="167"/>
      <c r="Q308" s="167"/>
      <c r="R308" s="167"/>
      <c r="S308" s="167"/>
      <c r="T308" s="168"/>
      <c r="AT308" s="163" t="s">
        <v>167</v>
      </c>
      <c r="AU308" s="163" t="s">
        <v>83</v>
      </c>
      <c r="AV308" s="13" t="s">
        <v>83</v>
      </c>
      <c r="AW308" s="13" t="s">
        <v>30</v>
      </c>
      <c r="AX308" s="13" t="s">
        <v>81</v>
      </c>
      <c r="AY308" s="163" t="s">
        <v>156</v>
      </c>
    </row>
    <row r="309" spans="1:65" s="2" customFormat="1" ht="16.5" customHeight="1">
      <c r="A309" s="29"/>
      <c r="B309" s="145"/>
      <c r="C309" s="146" t="s">
        <v>975</v>
      </c>
      <c r="D309" s="146" t="s">
        <v>158</v>
      </c>
      <c r="E309" s="147" t="s">
        <v>825</v>
      </c>
      <c r="F309" s="148" t="s">
        <v>826</v>
      </c>
      <c r="G309" s="149" t="s">
        <v>291</v>
      </c>
      <c r="H309" s="150">
        <v>71.2</v>
      </c>
      <c r="I309" s="151">
        <v>121.24</v>
      </c>
      <c r="J309" s="151">
        <f>ROUND(I309*H309,2)</f>
        <v>8632.2900000000009</v>
      </c>
      <c r="K309" s="148" t="s">
        <v>162</v>
      </c>
      <c r="L309" s="30"/>
      <c r="M309" s="152" t="s">
        <v>1</v>
      </c>
      <c r="N309" s="153" t="s">
        <v>39</v>
      </c>
      <c r="O309" s="154">
        <v>0.30499999999999999</v>
      </c>
      <c r="P309" s="154">
        <f>O309*H309</f>
        <v>21.716000000000001</v>
      </c>
      <c r="Q309" s="154">
        <v>0</v>
      </c>
      <c r="R309" s="154">
        <f>Q309*H309</f>
        <v>0</v>
      </c>
      <c r="S309" s="154">
        <v>0</v>
      </c>
      <c r="T309" s="155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163</v>
      </c>
      <c r="AT309" s="156" t="s">
        <v>158</v>
      </c>
      <c r="AU309" s="156" t="s">
        <v>83</v>
      </c>
      <c r="AY309" s="17" t="s">
        <v>156</v>
      </c>
      <c r="BE309" s="157">
        <f>IF(N309="základní",J309,0)</f>
        <v>8632.2900000000009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7" t="s">
        <v>81</v>
      </c>
      <c r="BK309" s="157">
        <f>ROUND(I309*H309,2)</f>
        <v>8632.2900000000009</v>
      </c>
      <c r="BL309" s="17" t="s">
        <v>163</v>
      </c>
      <c r="BM309" s="156" t="s">
        <v>1470</v>
      </c>
    </row>
    <row r="310" spans="1:65" s="2" customFormat="1" ht="19.2">
      <c r="A310" s="29"/>
      <c r="B310" s="30"/>
      <c r="C310" s="29"/>
      <c r="D310" s="158" t="s">
        <v>165</v>
      </c>
      <c r="E310" s="29"/>
      <c r="F310" s="159" t="s">
        <v>828</v>
      </c>
      <c r="G310" s="29"/>
      <c r="H310" s="29"/>
      <c r="I310" s="29"/>
      <c r="J310" s="29"/>
      <c r="K310" s="29"/>
      <c r="L310" s="30"/>
      <c r="M310" s="160"/>
      <c r="N310" s="161"/>
      <c r="O310" s="55"/>
      <c r="P310" s="55"/>
      <c r="Q310" s="55"/>
      <c r="R310" s="55"/>
      <c r="S310" s="55"/>
      <c r="T310" s="5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T310" s="17" t="s">
        <v>165</v>
      </c>
      <c r="AU310" s="17" t="s">
        <v>83</v>
      </c>
    </row>
    <row r="311" spans="1:65" s="13" customFormat="1">
      <c r="B311" s="162"/>
      <c r="D311" s="158" t="s">
        <v>167</v>
      </c>
      <c r="E311" s="163" t="s">
        <v>1</v>
      </c>
      <c r="F311" s="164" t="s">
        <v>1471</v>
      </c>
      <c r="H311" s="165">
        <v>71.2</v>
      </c>
      <c r="L311" s="162"/>
      <c r="M311" s="166"/>
      <c r="N311" s="167"/>
      <c r="O311" s="167"/>
      <c r="P311" s="167"/>
      <c r="Q311" s="167"/>
      <c r="R311" s="167"/>
      <c r="S311" s="167"/>
      <c r="T311" s="168"/>
      <c r="AT311" s="163" t="s">
        <v>167</v>
      </c>
      <c r="AU311" s="163" t="s">
        <v>83</v>
      </c>
      <c r="AV311" s="13" t="s">
        <v>83</v>
      </c>
      <c r="AW311" s="13" t="s">
        <v>30</v>
      </c>
      <c r="AX311" s="13" t="s">
        <v>81</v>
      </c>
      <c r="AY311" s="163" t="s">
        <v>156</v>
      </c>
    </row>
    <row r="312" spans="1:65" s="2" customFormat="1" ht="24" customHeight="1">
      <c r="A312" s="29"/>
      <c r="B312" s="145"/>
      <c r="C312" s="146" t="s">
        <v>980</v>
      </c>
      <c r="D312" s="146" t="s">
        <v>158</v>
      </c>
      <c r="E312" s="147" t="s">
        <v>338</v>
      </c>
      <c r="F312" s="148" t="s">
        <v>339</v>
      </c>
      <c r="G312" s="149" t="s">
        <v>291</v>
      </c>
      <c r="H312" s="150">
        <v>15.5</v>
      </c>
      <c r="I312" s="151">
        <v>871.96</v>
      </c>
      <c r="J312" s="151">
        <f>ROUND(I312*H312,2)</f>
        <v>13515.38</v>
      </c>
      <c r="K312" s="148" t="s">
        <v>162</v>
      </c>
      <c r="L312" s="30"/>
      <c r="M312" s="152" t="s">
        <v>1</v>
      </c>
      <c r="N312" s="153" t="s">
        <v>39</v>
      </c>
      <c r="O312" s="154">
        <v>0.45500000000000002</v>
      </c>
      <c r="P312" s="154">
        <f>O312*H312</f>
        <v>7.0525000000000002</v>
      </c>
      <c r="Q312" s="154">
        <v>0.43819000000000002</v>
      </c>
      <c r="R312" s="154">
        <f>Q312*H312</f>
        <v>6.7919450000000001</v>
      </c>
      <c r="S312" s="154">
        <v>0</v>
      </c>
      <c r="T312" s="155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6" t="s">
        <v>163</v>
      </c>
      <c r="AT312" s="156" t="s">
        <v>158</v>
      </c>
      <c r="AU312" s="156" t="s">
        <v>83</v>
      </c>
      <c r="AY312" s="17" t="s">
        <v>156</v>
      </c>
      <c r="BE312" s="157">
        <f>IF(N312="základní",J312,0)</f>
        <v>13515.38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81</v>
      </c>
      <c r="BK312" s="157">
        <f>ROUND(I312*H312,2)</f>
        <v>13515.38</v>
      </c>
      <c r="BL312" s="17" t="s">
        <v>163</v>
      </c>
      <c r="BM312" s="156" t="s">
        <v>1472</v>
      </c>
    </row>
    <row r="313" spans="1:65" s="2" customFormat="1" ht="19.2">
      <c r="A313" s="29"/>
      <c r="B313" s="30"/>
      <c r="C313" s="29"/>
      <c r="D313" s="158" t="s">
        <v>165</v>
      </c>
      <c r="E313" s="29"/>
      <c r="F313" s="159" t="s">
        <v>341</v>
      </c>
      <c r="G313" s="29"/>
      <c r="H313" s="29"/>
      <c r="I313" s="29"/>
      <c r="J313" s="29"/>
      <c r="K313" s="29"/>
      <c r="L313" s="30"/>
      <c r="M313" s="160"/>
      <c r="N313" s="161"/>
      <c r="O313" s="55"/>
      <c r="P313" s="55"/>
      <c r="Q313" s="55"/>
      <c r="R313" s="55"/>
      <c r="S313" s="55"/>
      <c r="T313" s="56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T313" s="17" t="s">
        <v>165</v>
      </c>
      <c r="AU313" s="17" t="s">
        <v>83</v>
      </c>
    </row>
    <row r="314" spans="1:65" s="13" customFormat="1">
      <c r="B314" s="162"/>
      <c r="D314" s="158" t="s">
        <v>167</v>
      </c>
      <c r="E314" s="163" t="s">
        <v>1</v>
      </c>
      <c r="F314" s="164" t="s">
        <v>1473</v>
      </c>
      <c r="H314" s="165">
        <v>15.5</v>
      </c>
      <c r="L314" s="162"/>
      <c r="M314" s="166"/>
      <c r="N314" s="167"/>
      <c r="O314" s="167"/>
      <c r="P314" s="167"/>
      <c r="Q314" s="167"/>
      <c r="R314" s="167"/>
      <c r="S314" s="167"/>
      <c r="T314" s="168"/>
      <c r="AT314" s="163" t="s">
        <v>167</v>
      </c>
      <c r="AU314" s="163" t="s">
        <v>83</v>
      </c>
      <c r="AV314" s="13" t="s">
        <v>83</v>
      </c>
      <c r="AW314" s="13" t="s">
        <v>30</v>
      </c>
      <c r="AX314" s="13" t="s">
        <v>81</v>
      </c>
      <c r="AY314" s="163" t="s">
        <v>156</v>
      </c>
    </row>
    <row r="315" spans="1:65" s="2" customFormat="1" ht="24" customHeight="1">
      <c r="A315" s="29"/>
      <c r="B315" s="145"/>
      <c r="C315" s="176" t="s">
        <v>576</v>
      </c>
      <c r="D315" s="176" t="s">
        <v>254</v>
      </c>
      <c r="E315" s="177" t="s">
        <v>343</v>
      </c>
      <c r="F315" s="178" t="s">
        <v>344</v>
      </c>
      <c r="G315" s="179" t="s">
        <v>291</v>
      </c>
      <c r="H315" s="180">
        <v>15.5</v>
      </c>
      <c r="I315" s="181">
        <v>4233.13</v>
      </c>
      <c r="J315" s="181">
        <f>ROUND(I315*H315,2)</f>
        <v>65613.52</v>
      </c>
      <c r="K315" s="178" t="s">
        <v>1</v>
      </c>
      <c r="L315" s="182"/>
      <c r="M315" s="183" t="s">
        <v>1</v>
      </c>
      <c r="N315" s="184" t="s">
        <v>39</v>
      </c>
      <c r="O315" s="154">
        <v>0</v>
      </c>
      <c r="P315" s="154">
        <f>O315*H315</f>
        <v>0</v>
      </c>
      <c r="Q315" s="154">
        <v>0.192</v>
      </c>
      <c r="R315" s="154">
        <f>Q315*H315</f>
        <v>2.976</v>
      </c>
      <c r="S315" s="154">
        <v>0</v>
      </c>
      <c r="T315" s="155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6" t="s">
        <v>208</v>
      </c>
      <c r="AT315" s="156" t="s">
        <v>254</v>
      </c>
      <c r="AU315" s="156" t="s">
        <v>83</v>
      </c>
      <c r="AY315" s="17" t="s">
        <v>156</v>
      </c>
      <c r="BE315" s="157">
        <f>IF(N315="základní",J315,0)</f>
        <v>65613.52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7" t="s">
        <v>81</v>
      </c>
      <c r="BK315" s="157">
        <f>ROUND(I315*H315,2)</f>
        <v>65613.52</v>
      </c>
      <c r="BL315" s="17" t="s">
        <v>163</v>
      </c>
      <c r="BM315" s="156" t="s">
        <v>1474</v>
      </c>
    </row>
    <row r="316" spans="1:65" s="2" customFormat="1" ht="19.2">
      <c r="A316" s="29"/>
      <c r="B316" s="30"/>
      <c r="C316" s="29"/>
      <c r="D316" s="158" t="s">
        <v>165</v>
      </c>
      <c r="E316" s="29"/>
      <c r="F316" s="159" t="s">
        <v>346</v>
      </c>
      <c r="G316" s="29"/>
      <c r="H316" s="29"/>
      <c r="I316" s="29"/>
      <c r="J316" s="29"/>
      <c r="K316" s="29"/>
      <c r="L316" s="30"/>
      <c r="M316" s="160"/>
      <c r="N316" s="161"/>
      <c r="O316" s="55"/>
      <c r="P316" s="55"/>
      <c r="Q316" s="55"/>
      <c r="R316" s="55"/>
      <c r="S316" s="55"/>
      <c r="T316" s="5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T316" s="17" t="s">
        <v>165</v>
      </c>
      <c r="AU316" s="17" t="s">
        <v>83</v>
      </c>
    </row>
    <row r="317" spans="1:65" s="13" customFormat="1">
      <c r="B317" s="162"/>
      <c r="D317" s="158" t="s">
        <v>167</v>
      </c>
      <c r="E317" s="163" t="s">
        <v>1</v>
      </c>
      <c r="F317" s="164" t="s">
        <v>1473</v>
      </c>
      <c r="H317" s="165">
        <v>15.5</v>
      </c>
      <c r="L317" s="162"/>
      <c r="M317" s="166"/>
      <c r="N317" s="167"/>
      <c r="O317" s="167"/>
      <c r="P317" s="167"/>
      <c r="Q317" s="167"/>
      <c r="R317" s="167"/>
      <c r="S317" s="167"/>
      <c r="T317" s="168"/>
      <c r="AT317" s="163" t="s">
        <v>167</v>
      </c>
      <c r="AU317" s="163" t="s">
        <v>83</v>
      </c>
      <c r="AV317" s="13" t="s">
        <v>83</v>
      </c>
      <c r="AW317" s="13" t="s">
        <v>30</v>
      </c>
      <c r="AX317" s="13" t="s">
        <v>81</v>
      </c>
      <c r="AY317" s="163" t="s">
        <v>156</v>
      </c>
    </row>
    <row r="318" spans="1:65" s="2" customFormat="1" ht="24" customHeight="1">
      <c r="A318" s="29"/>
      <c r="B318" s="145"/>
      <c r="C318" s="146" t="s">
        <v>589</v>
      </c>
      <c r="D318" s="146" t="s">
        <v>158</v>
      </c>
      <c r="E318" s="147" t="s">
        <v>349</v>
      </c>
      <c r="F318" s="148" t="s">
        <v>350</v>
      </c>
      <c r="G318" s="149" t="s">
        <v>225</v>
      </c>
      <c r="H318" s="150">
        <v>42.3</v>
      </c>
      <c r="I318" s="151">
        <v>28.22</v>
      </c>
      <c r="J318" s="151">
        <f>ROUND(I318*H318,2)</f>
        <v>1193.71</v>
      </c>
      <c r="K318" s="148" t="s">
        <v>162</v>
      </c>
      <c r="L318" s="30"/>
      <c r="M318" s="152" t="s">
        <v>1</v>
      </c>
      <c r="N318" s="153" t="s">
        <v>39</v>
      </c>
      <c r="O318" s="154">
        <v>0.1</v>
      </c>
      <c r="P318" s="154">
        <f>O318*H318</f>
        <v>4.2299999999999995</v>
      </c>
      <c r="Q318" s="154">
        <v>0</v>
      </c>
      <c r="R318" s="154">
        <f>Q318*H318</f>
        <v>0</v>
      </c>
      <c r="S318" s="154">
        <v>0</v>
      </c>
      <c r="T318" s="155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163</v>
      </c>
      <c r="AT318" s="156" t="s">
        <v>158</v>
      </c>
      <c r="AU318" s="156" t="s">
        <v>83</v>
      </c>
      <c r="AY318" s="17" t="s">
        <v>156</v>
      </c>
      <c r="BE318" s="157">
        <f>IF(N318="základní",J318,0)</f>
        <v>1193.71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81</v>
      </c>
      <c r="BK318" s="157">
        <f>ROUND(I318*H318,2)</f>
        <v>1193.71</v>
      </c>
      <c r="BL318" s="17" t="s">
        <v>163</v>
      </c>
      <c r="BM318" s="156" t="s">
        <v>1475</v>
      </c>
    </row>
    <row r="319" spans="1:65" s="2" customFormat="1" ht="48">
      <c r="A319" s="29"/>
      <c r="B319" s="30"/>
      <c r="C319" s="29"/>
      <c r="D319" s="158" t="s">
        <v>165</v>
      </c>
      <c r="E319" s="29"/>
      <c r="F319" s="159" t="s">
        <v>352</v>
      </c>
      <c r="G319" s="29"/>
      <c r="H319" s="29"/>
      <c r="I319" s="29"/>
      <c r="J319" s="29"/>
      <c r="K319" s="29"/>
      <c r="L319" s="30"/>
      <c r="M319" s="160"/>
      <c r="N319" s="161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165</v>
      </c>
      <c r="AU319" s="17" t="s">
        <v>83</v>
      </c>
    </row>
    <row r="320" spans="1:65" s="13" customFormat="1">
      <c r="B320" s="162"/>
      <c r="D320" s="158" t="s">
        <v>167</v>
      </c>
      <c r="E320" s="163" t="s">
        <v>1</v>
      </c>
      <c r="F320" s="164" t="s">
        <v>1476</v>
      </c>
      <c r="H320" s="165">
        <v>42.3</v>
      </c>
      <c r="L320" s="162"/>
      <c r="M320" s="166"/>
      <c r="N320" s="167"/>
      <c r="O320" s="167"/>
      <c r="P320" s="167"/>
      <c r="Q320" s="167"/>
      <c r="R320" s="167"/>
      <c r="S320" s="167"/>
      <c r="T320" s="168"/>
      <c r="AT320" s="163" t="s">
        <v>167</v>
      </c>
      <c r="AU320" s="163" t="s">
        <v>83</v>
      </c>
      <c r="AV320" s="13" t="s">
        <v>83</v>
      </c>
      <c r="AW320" s="13" t="s">
        <v>30</v>
      </c>
      <c r="AX320" s="13" t="s">
        <v>81</v>
      </c>
      <c r="AY320" s="163" t="s">
        <v>156</v>
      </c>
    </row>
    <row r="321" spans="1:65" s="12" customFormat="1" ht="20.85" customHeight="1">
      <c r="B321" s="133"/>
      <c r="D321" s="134" t="s">
        <v>73</v>
      </c>
      <c r="E321" s="143" t="s">
        <v>354</v>
      </c>
      <c r="F321" s="143" t="s">
        <v>355</v>
      </c>
      <c r="J321" s="144">
        <f>BK321</f>
        <v>30392.99</v>
      </c>
      <c r="L321" s="133"/>
      <c r="M321" s="137"/>
      <c r="N321" s="138"/>
      <c r="O321" s="138"/>
      <c r="P321" s="139">
        <f>SUM(P322:P339)</f>
        <v>64.935399999999987</v>
      </c>
      <c r="Q321" s="138"/>
      <c r="R321" s="139">
        <f>SUM(R322:R339)</f>
        <v>1.044E-3</v>
      </c>
      <c r="S321" s="138"/>
      <c r="T321" s="140">
        <f>SUM(T322:T339)</f>
        <v>92.191400000000002</v>
      </c>
      <c r="AR321" s="134" t="s">
        <v>81</v>
      </c>
      <c r="AT321" s="141" t="s">
        <v>73</v>
      </c>
      <c r="AU321" s="141" t="s">
        <v>83</v>
      </c>
      <c r="AY321" s="134" t="s">
        <v>156</v>
      </c>
      <c r="BK321" s="142">
        <f>SUM(BK322:BK339)</f>
        <v>30392.99</v>
      </c>
    </row>
    <row r="322" spans="1:65" s="2" customFormat="1" ht="24" customHeight="1">
      <c r="A322" s="29"/>
      <c r="B322" s="145"/>
      <c r="C322" s="146" t="s">
        <v>990</v>
      </c>
      <c r="D322" s="146" t="s">
        <v>158</v>
      </c>
      <c r="E322" s="147" t="s">
        <v>362</v>
      </c>
      <c r="F322" s="148" t="s">
        <v>363</v>
      </c>
      <c r="G322" s="149" t="s">
        <v>225</v>
      </c>
      <c r="H322" s="150">
        <v>42.3</v>
      </c>
      <c r="I322" s="151">
        <v>105.37</v>
      </c>
      <c r="J322" s="151">
        <f>ROUND(I322*H322,2)</f>
        <v>4457.1499999999996</v>
      </c>
      <c r="K322" s="148" t="s">
        <v>162</v>
      </c>
      <c r="L322" s="30"/>
      <c r="M322" s="152" t="s">
        <v>1</v>
      </c>
      <c r="N322" s="153" t="s">
        <v>39</v>
      </c>
      <c r="O322" s="154">
        <v>0.30599999999999999</v>
      </c>
      <c r="P322" s="154">
        <f>O322*H322</f>
        <v>12.9438</v>
      </c>
      <c r="Q322" s="154">
        <v>0</v>
      </c>
      <c r="R322" s="154">
        <f>Q322*H322</f>
        <v>0</v>
      </c>
      <c r="S322" s="154">
        <v>0.48</v>
      </c>
      <c r="T322" s="155">
        <f>S322*H322</f>
        <v>20.303999999999998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6" t="s">
        <v>163</v>
      </c>
      <c r="AT322" s="156" t="s">
        <v>158</v>
      </c>
      <c r="AU322" s="156" t="s">
        <v>178</v>
      </c>
      <c r="AY322" s="17" t="s">
        <v>156</v>
      </c>
      <c r="BE322" s="157">
        <f>IF(N322="základní",J322,0)</f>
        <v>4457.1499999999996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7" t="s">
        <v>81</v>
      </c>
      <c r="BK322" s="157">
        <f>ROUND(I322*H322,2)</f>
        <v>4457.1499999999996</v>
      </c>
      <c r="BL322" s="17" t="s">
        <v>163</v>
      </c>
      <c r="BM322" s="156" t="s">
        <v>1477</v>
      </c>
    </row>
    <row r="323" spans="1:65" s="2" customFormat="1" ht="28.8">
      <c r="A323" s="29"/>
      <c r="B323" s="30"/>
      <c r="C323" s="29"/>
      <c r="D323" s="158" t="s">
        <v>165</v>
      </c>
      <c r="E323" s="29"/>
      <c r="F323" s="159" t="s">
        <v>365</v>
      </c>
      <c r="G323" s="29"/>
      <c r="H323" s="29"/>
      <c r="I323" s="29"/>
      <c r="J323" s="29"/>
      <c r="K323" s="29"/>
      <c r="L323" s="30"/>
      <c r="M323" s="160"/>
      <c r="N323" s="161"/>
      <c r="O323" s="55"/>
      <c r="P323" s="55"/>
      <c r="Q323" s="55"/>
      <c r="R323" s="55"/>
      <c r="S323" s="55"/>
      <c r="T323" s="56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T323" s="17" t="s">
        <v>165</v>
      </c>
      <c r="AU323" s="17" t="s">
        <v>178</v>
      </c>
    </row>
    <row r="324" spans="1:65" s="13" customFormat="1">
      <c r="B324" s="162"/>
      <c r="D324" s="158" t="s">
        <v>167</v>
      </c>
      <c r="E324" s="163" t="s">
        <v>1</v>
      </c>
      <c r="F324" s="164" t="s">
        <v>1478</v>
      </c>
      <c r="H324" s="165">
        <v>42.3</v>
      </c>
      <c r="L324" s="162"/>
      <c r="M324" s="166"/>
      <c r="N324" s="167"/>
      <c r="O324" s="167"/>
      <c r="P324" s="167"/>
      <c r="Q324" s="167"/>
      <c r="R324" s="167"/>
      <c r="S324" s="167"/>
      <c r="T324" s="168"/>
      <c r="AT324" s="163" t="s">
        <v>167</v>
      </c>
      <c r="AU324" s="163" t="s">
        <v>178</v>
      </c>
      <c r="AV324" s="13" t="s">
        <v>83</v>
      </c>
      <c r="AW324" s="13" t="s">
        <v>30</v>
      </c>
      <c r="AX324" s="13" t="s">
        <v>81</v>
      </c>
      <c r="AY324" s="163" t="s">
        <v>156</v>
      </c>
    </row>
    <row r="325" spans="1:65" s="2" customFormat="1" ht="24" customHeight="1">
      <c r="A325" s="29"/>
      <c r="B325" s="145"/>
      <c r="C325" s="146" t="s">
        <v>993</v>
      </c>
      <c r="D325" s="146" t="s">
        <v>158</v>
      </c>
      <c r="E325" s="147" t="s">
        <v>1479</v>
      </c>
      <c r="F325" s="148" t="s">
        <v>1480</v>
      </c>
      <c r="G325" s="149" t="s">
        <v>225</v>
      </c>
      <c r="H325" s="150">
        <v>184.8</v>
      </c>
      <c r="I325" s="151">
        <v>43.39</v>
      </c>
      <c r="J325" s="151">
        <f>ROUND(I325*H325,2)</f>
        <v>8018.47</v>
      </c>
      <c r="K325" s="148" t="s">
        <v>162</v>
      </c>
      <c r="L325" s="30"/>
      <c r="M325" s="152" t="s">
        <v>1</v>
      </c>
      <c r="N325" s="153" t="s">
        <v>39</v>
      </c>
      <c r="O325" s="154">
        <v>0.10199999999999999</v>
      </c>
      <c r="P325" s="154">
        <f>O325*H325</f>
        <v>18.849599999999999</v>
      </c>
      <c r="Q325" s="154">
        <v>0</v>
      </c>
      <c r="R325" s="154">
        <f>Q325*H325</f>
        <v>0</v>
      </c>
      <c r="S325" s="154">
        <v>0.28999999999999998</v>
      </c>
      <c r="T325" s="155">
        <f>S325*H325</f>
        <v>53.591999999999999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6" t="s">
        <v>163</v>
      </c>
      <c r="AT325" s="156" t="s">
        <v>158</v>
      </c>
      <c r="AU325" s="156" t="s">
        <v>178</v>
      </c>
      <c r="AY325" s="17" t="s">
        <v>156</v>
      </c>
      <c r="BE325" s="157">
        <f>IF(N325="základní",J325,0)</f>
        <v>8018.47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7" t="s">
        <v>81</v>
      </c>
      <c r="BK325" s="157">
        <f>ROUND(I325*H325,2)</f>
        <v>8018.47</v>
      </c>
      <c r="BL325" s="17" t="s">
        <v>163</v>
      </c>
      <c r="BM325" s="156" t="s">
        <v>1481</v>
      </c>
    </row>
    <row r="326" spans="1:65" s="2" customFormat="1" ht="48">
      <c r="A326" s="29"/>
      <c r="B326" s="30"/>
      <c r="C326" s="29"/>
      <c r="D326" s="158" t="s">
        <v>165</v>
      </c>
      <c r="E326" s="29"/>
      <c r="F326" s="159" t="s">
        <v>1482</v>
      </c>
      <c r="G326" s="29"/>
      <c r="H326" s="29"/>
      <c r="I326" s="29"/>
      <c r="J326" s="29"/>
      <c r="K326" s="29"/>
      <c r="L326" s="30"/>
      <c r="M326" s="160"/>
      <c r="N326" s="161"/>
      <c r="O326" s="55"/>
      <c r="P326" s="55"/>
      <c r="Q326" s="55"/>
      <c r="R326" s="55"/>
      <c r="S326" s="55"/>
      <c r="T326" s="56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T326" s="17" t="s">
        <v>165</v>
      </c>
      <c r="AU326" s="17" t="s">
        <v>178</v>
      </c>
    </row>
    <row r="327" spans="1:65" s="13" customFormat="1">
      <c r="B327" s="162"/>
      <c r="D327" s="158" t="s">
        <v>167</v>
      </c>
      <c r="E327" s="163" t="s">
        <v>1</v>
      </c>
      <c r="F327" s="164" t="s">
        <v>1483</v>
      </c>
      <c r="H327" s="165">
        <v>184.8</v>
      </c>
      <c r="L327" s="162"/>
      <c r="M327" s="166"/>
      <c r="N327" s="167"/>
      <c r="O327" s="167"/>
      <c r="P327" s="167"/>
      <c r="Q327" s="167"/>
      <c r="R327" s="167"/>
      <c r="S327" s="167"/>
      <c r="T327" s="168"/>
      <c r="AT327" s="163" t="s">
        <v>167</v>
      </c>
      <c r="AU327" s="163" t="s">
        <v>178</v>
      </c>
      <c r="AV327" s="13" t="s">
        <v>83</v>
      </c>
      <c r="AW327" s="13" t="s">
        <v>30</v>
      </c>
      <c r="AX327" s="13" t="s">
        <v>81</v>
      </c>
      <c r="AY327" s="163" t="s">
        <v>156</v>
      </c>
    </row>
    <row r="328" spans="1:65" s="2" customFormat="1" ht="24" customHeight="1">
      <c r="A328" s="29"/>
      <c r="B328" s="145"/>
      <c r="C328" s="146" t="s">
        <v>996</v>
      </c>
      <c r="D328" s="146" t="s">
        <v>158</v>
      </c>
      <c r="E328" s="147" t="s">
        <v>376</v>
      </c>
      <c r="F328" s="148" t="s">
        <v>377</v>
      </c>
      <c r="G328" s="149" t="s">
        <v>225</v>
      </c>
      <c r="H328" s="150">
        <v>8</v>
      </c>
      <c r="I328" s="151">
        <v>173.93</v>
      </c>
      <c r="J328" s="151">
        <f>ROUND(I328*H328,2)</f>
        <v>1391.44</v>
      </c>
      <c r="K328" s="148" t="s">
        <v>162</v>
      </c>
      <c r="L328" s="30"/>
      <c r="M328" s="152" t="s">
        <v>1</v>
      </c>
      <c r="N328" s="153" t="s">
        <v>39</v>
      </c>
      <c r="O328" s="154">
        <v>0.30499999999999999</v>
      </c>
      <c r="P328" s="154">
        <f>O328*H328</f>
        <v>2.44</v>
      </c>
      <c r="Q328" s="154">
        <v>0</v>
      </c>
      <c r="R328" s="154">
        <f>Q328*H328</f>
        <v>0</v>
      </c>
      <c r="S328" s="154">
        <v>0.32500000000000001</v>
      </c>
      <c r="T328" s="155">
        <f>S328*H328</f>
        <v>2.6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6" t="s">
        <v>163</v>
      </c>
      <c r="AT328" s="156" t="s">
        <v>158</v>
      </c>
      <c r="AU328" s="156" t="s">
        <v>178</v>
      </c>
      <c r="AY328" s="17" t="s">
        <v>156</v>
      </c>
      <c r="BE328" s="157">
        <f>IF(N328="základní",J328,0)</f>
        <v>1391.44</v>
      </c>
      <c r="BF328" s="157">
        <f>IF(N328="snížená",J328,0)</f>
        <v>0</v>
      </c>
      <c r="BG328" s="157">
        <f>IF(N328="zákl. přenesená",J328,0)</f>
        <v>0</v>
      </c>
      <c r="BH328" s="157">
        <f>IF(N328="sníž. přenesená",J328,0)</f>
        <v>0</v>
      </c>
      <c r="BI328" s="157">
        <f>IF(N328="nulová",J328,0)</f>
        <v>0</v>
      </c>
      <c r="BJ328" s="17" t="s">
        <v>81</v>
      </c>
      <c r="BK328" s="157">
        <f>ROUND(I328*H328,2)</f>
        <v>1391.44</v>
      </c>
      <c r="BL328" s="17" t="s">
        <v>163</v>
      </c>
      <c r="BM328" s="156" t="s">
        <v>1484</v>
      </c>
    </row>
    <row r="329" spans="1:65" s="2" customFormat="1" ht="38.4">
      <c r="A329" s="29"/>
      <c r="B329" s="30"/>
      <c r="C329" s="29"/>
      <c r="D329" s="158" t="s">
        <v>165</v>
      </c>
      <c r="E329" s="29"/>
      <c r="F329" s="159" t="s">
        <v>379</v>
      </c>
      <c r="G329" s="29"/>
      <c r="H329" s="29"/>
      <c r="I329" s="29"/>
      <c r="J329" s="29"/>
      <c r="K329" s="29"/>
      <c r="L329" s="30"/>
      <c r="M329" s="160"/>
      <c r="N329" s="161"/>
      <c r="O329" s="55"/>
      <c r="P329" s="55"/>
      <c r="Q329" s="55"/>
      <c r="R329" s="55"/>
      <c r="S329" s="55"/>
      <c r="T329" s="56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T329" s="17" t="s">
        <v>165</v>
      </c>
      <c r="AU329" s="17" t="s">
        <v>178</v>
      </c>
    </row>
    <row r="330" spans="1:65" s="13" customFormat="1">
      <c r="B330" s="162"/>
      <c r="D330" s="158" t="s">
        <v>167</v>
      </c>
      <c r="E330" s="163" t="s">
        <v>1</v>
      </c>
      <c r="F330" s="164" t="s">
        <v>208</v>
      </c>
      <c r="H330" s="165">
        <v>8</v>
      </c>
      <c r="L330" s="162"/>
      <c r="M330" s="166"/>
      <c r="N330" s="167"/>
      <c r="O330" s="167"/>
      <c r="P330" s="167"/>
      <c r="Q330" s="167"/>
      <c r="R330" s="167"/>
      <c r="S330" s="167"/>
      <c r="T330" s="168"/>
      <c r="AT330" s="163" t="s">
        <v>167</v>
      </c>
      <c r="AU330" s="163" t="s">
        <v>178</v>
      </c>
      <c r="AV330" s="13" t="s">
        <v>83</v>
      </c>
      <c r="AW330" s="13" t="s">
        <v>30</v>
      </c>
      <c r="AX330" s="13" t="s">
        <v>81</v>
      </c>
      <c r="AY330" s="163" t="s">
        <v>156</v>
      </c>
    </row>
    <row r="331" spans="1:65" s="2" customFormat="1" ht="24" customHeight="1">
      <c r="A331" s="29"/>
      <c r="B331" s="145"/>
      <c r="C331" s="146" t="s">
        <v>999</v>
      </c>
      <c r="D331" s="146" t="s">
        <v>158</v>
      </c>
      <c r="E331" s="147" t="s">
        <v>1297</v>
      </c>
      <c r="F331" s="148" t="s">
        <v>1298</v>
      </c>
      <c r="G331" s="149" t="s">
        <v>225</v>
      </c>
      <c r="H331" s="150">
        <v>17.399999999999999</v>
      </c>
      <c r="I331" s="151">
        <v>74.709999999999994</v>
      </c>
      <c r="J331" s="151">
        <f>ROUND(I331*H331,2)</f>
        <v>1299.95</v>
      </c>
      <c r="K331" s="148" t="s">
        <v>162</v>
      </c>
      <c r="L331" s="30"/>
      <c r="M331" s="152" t="s">
        <v>1</v>
      </c>
      <c r="N331" s="153" t="s">
        <v>39</v>
      </c>
      <c r="O331" s="154">
        <v>0.13</v>
      </c>
      <c r="P331" s="154">
        <f>O331*H331</f>
        <v>2.262</v>
      </c>
      <c r="Q331" s="154">
        <v>0</v>
      </c>
      <c r="R331" s="154">
        <f>Q331*H331</f>
        <v>0</v>
      </c>
      <c r="S331" s="154">
        <v>0.22</v>
      </c>
      <c r="T331" s="155">
        <f>S331*H331</f>
        <v>3.8279999999999998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6" t="s">
        <v>163</v>
      </c>
      <c r="AT331" s="156" t="s">
        <v>158</v>
      </c>
      <c r="AU331" s="156" t="s">
        <v>178</v>
      </c>
      <c r="AY331" s="17" t="s">
        <v>156</v>
      </c>
      <c r="BE331" s="157">
        <f>IF(N331="základní",J331,0)</f>
        <v>1299.95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81</v>
      </c>
      <c r="BK331" s="157">
        <f>ROUND(I331*H331,2)</f>
        <v>1299.95</v>
      </c>
      <c r="BL331" s="17" t="s">
        <v>163</v>
      </c>
      <c r="BM331" s="156" t="s">
        <v>1485</v>
      </c>
    </row>
    <row r="332" spans="1:65" s="2" customFormat="1" ht="38.4">
      <c r="A332" s="29"/>
      <c r="B332" s="30"/>
      <c r="C332" s="29"/>
      <c r="D332" s="158" t="s">
        <v>165</v>
      </c>
      <c r="E332" s="29"/>
      <c r="F332" s="159" t="s">
        <v>1300</v>
      </c>
      <c r="G332" s="29"/>
      <c r="H332" s="29"/>
      <c r="I332" s="29"/>
      <c r="J332" s="29"/>
      <c r="K332" s="29"/>
      <c r="L332" s="30"/>
      <c r="M332" s="160"/>
      <c r="N332" s="161"/>
      <c r="O332" s="55"/>
      <c r="P332" s="55"/>
      <c r="Q332" s="55"/>
      <c r="R332" s="55"/>
      <c r="S332" s="55"/>
      <c r="T332" s="56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T332" s="17" t="s">
        <v>165</v>
      </c>
      <c r="AU332" s="17" t="s">
        <v>178</v>
      </c>
    </row>
    <row r="333" spans="1:65" s="13" customFormat="1">
      <c r="B333" s="162"/>
      <c r="D333" s="158" t="s">
        <v>167</v>
      </c>
      <c r="E333" s="163" t="s">
        <v>1</v>
      </c>
      <c r="F333" s="164" t="s">
        <v>1425</v>
      </c>
      <c r="H333" s="165">
        <v>17.399999999999999</v>
      </c>
      <c r="L333" s="162"/>
      <c r="M333" s="166"/>
      <c r="N333" s="167"/>
      <c r="O333" s="167"/>
      <c r="P333" s="167"/>
      <c r="Q333" s="167"/>
      <c r="R333" s="167"/>
      <c r="S333" s="167"/>
      <c r="T333" s="168"/>
      <c r="AT333" s="163" t="s">
        <v>167</v>
      </c>
      <c r="AU333" s="163" t="s">
        <v>178</v>
      </c>
      <c r="AV333" s="13" t="s">
        <v>83</v>
      </c>
      <c r="AW333" s="13" t="s">
        <v>30</v>
      </c>
      <c r="AX333" s="13" t="s">
        <v>81</v>
      </c>
      <c r="AY333" s="163" t="s">
        <v>156</v>
      </c>
    </row>
    <row r="334" spans="1:65" s="2" customFormat="1" ht="24" customHeight="1">
      <c r="A334" s="29"/>
      <c r="B334" s="145"/>
      <c r="C334" s="146" t="s">
        <v>1002</v>
      </c>
      <c r="D334" s="146" t="s">
        <v>158</v>
      </c>
      <c r="E334" s="147" t="s">
        <v>970</v>
      </c>
      <c r="F334" s="148" t="s">
        <v>971</v>
      </c>
      <c r="G334" s="149" t="s">
        <v>225</v>
      </c>
      <c r="H334" s="150">
        <v>34.799999999999997</v>
      </c>
      <c r="I334" s="151">
        <v>103.34</v>
      </c>
      <c r="J334" s="151">
        <f>ROUND(I334*H334,2)</f>
        <v>3596.23</v>
      </c>
      <c r="K334" s="148" t="s">
        <v>162</v>
      </c>
      <c r="L334" s="30"/>
      <c r="M334" s="152" t="s">
        <v>1</v>
      </c>
      <c r="N334" s="153" t="s">
        <v>39</v>
      </c>
      <c r="O334" s="154">
        <v>7.0000000000000007E-2</v>
      </c>
      <c r="P334" s="154">
        <f>O334*H334</f>
        <v>2.4359999999999999</v>
      </c>
      <c r="Q334" s="154">
        <v>3.0000000000000001E-5</v>
      </c>
      <c r="R334" s="154">
        <f>Q334*H334</f>
        <v>1.044E-3</v>
      </c>
      <c r="S334" s="154">
        <v>0.10299999999999999</v>
      </c>
      <c r="T334" s="155">
        <f>S334*H334</f>
        <v>3.5843999999999996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6" t="s">
        <v>163</v>
      </c>
      <c r="AT334" s="156" t="s">
        <v>158</v>
      </c>
      <c r="AU334" s="156" t="s">
        <v>178</v>
      </c>
      <c r="AY334" s="17" t="s">
        <v>156</v>
      </c>
      <c r="BE334" s="157">
        <f>IF(N334="základní",J334,0)</f>
        <v>3596.23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7" t="s">
        <v>81</v>
      </c>
      <c r="BK334" s="157">
        <f>ROUND(I334*H334,2)</f>
        <v>3596.23</v>
      </c>
      <c r="BL334" s="17" t="s">
        <v>163</v>
      </c>
      <c r="BM334" s="156" t="s">
        <v>1486</v>
      </c>
    </row>
    <row r="335" spans="1:65" s="2" customFormat="1" ht="28.8">
      <c r="A335" s="29"/>
      <c r="B335" s="30"/>
      <c r="C335" s="29"/>
      <c r="D335" s="158" t="s">
        <v>165</v>
      </c>
      <c r="E335" s="29"/>
      <c r="F335" s="159" t="s">
        <v>973</v>
      </c>
      <c r="G335" s="29"/>
      <c r="H335" s="29"/>
      <c r="I335" s="29"/>
      <c r="J335" s="29"/>
      <c r="K335" s="29"/>
      <c r="L335" s="30"/>
      <c r="M335" s="160"/>
      <c r="N335" s="161"/>
      <c r="O335" s="55"/>
      <c r="P335" s="55"/>
      <c r="Q335" s="55"/>
      <c r="R335" s="55"/>
      <c r="S335" s="55"/>
      <c r="T335" s="56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T335" s="17" t="s">
        <v>165</v>
      </c>
      <c r="AU335" s="17" t="s">
        <v>178</v>
      </c>
    </row>
    <row r="336" spans="1:65" s="13" customFormat="1">
      <c r="B336" s="162"/>
      <c r="D336" s="158" t="s">
        <v>167</v>
      </c>
      <c r="E336" s="163" t="s">
        <v>1</v>
      </c>
      <c r="F336" s="164" t="s">
        <v>554</v>
      </c>
      <c r="H336" s="165">
        <v>34.799999999999997</v>
      </c>
      <c r="L336" s="162"/>
      <c r="M336" s="166"/>
      <c r="N336" s="167"/>
      <c r="O336" s="167"/>
      <c r="P336" s="167"/>
      <c r="Q336" s="167"/>
      <c r="R336" s="167"/>
      <c r="S336" s="167"/>
      <c r="T336" s="168"/>
      <c r="AT336" s="163" t="s">
        <v>167</v>
      </c>
      <c r="AU336" s="163" t="s">
        <v>178</v>
      </c>
      <c r="AV336" s="13" t="s">
        <v>83</v>
      </c>
      <c r="AW336" s="13" t="s">
        <v>30</v>
      </c>
      <c r="AX336" s="13" t="s">
        <v>81</v>
      </c>
      <c r="AY336" s="163" t="s">
        <v>156</v>
      </c>
    </row>
    <row r="337" spans="1:65" s="2" customFormat="1" ht="16.5" customHeight="1">
      <c r="A337" s="29"/>
      <c r="B337" s="145"/>
      <c r="C337" s="146" t="s">
        <v>1004</v>
      </c>
      <c r="D337" s="146" t="s">
        <v>158</v>
      </c>
      <c r="E337" s="147" t="s">
        <v>357</v>
      </c>
      <c r="F337" s="148" t="s">
        <v>358</v>
      </c>
      <c r="G337" s="149" t="s">
        <v>291</v>
      </c>
      <c r="H337" s="150">
        <v>11</v>
      </c>
      <c r="I337" s="151">
        <v>1057.25</v>
      </c>
      <c r="J337" s="151">
        <f>ROUND(I337*H337,2)</f>
        <v>11629.75</v>
      </c>
      <c r="K337" s="148" t="s">
        <v>162</v>
      </c>
      <c r="L337" s="30"/>
      <c r="M337" s="152" t="s">
        <v>1</v>
      </c>
      <c r="N337" s="153" t="s">
        <v>39</v>
      </c>
      <c r="O337" s="154">
        <v>2.3639999999999999</v>
      </c>
      <c r="P337" s="154">
        <f>O337*H337</f>
        <v>26.003999999999998</v>
      </c>
      <c r="Q337" s="154">
        <v>0</v>
      </c>
      <c r="R337" s="154">
        <f>Q337*H337</f>
        <v>0</v>
      </c>
      <c r="S337" s="154">
        <v>0.753</v>
      </c>
      <c r="T337" s="155">
        <f>S337*H337</f>
        <v>8.2829999999999995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6" t="s">
        <v>163</v>
      </c>
      <c r="AT337" s="156" t="s">
        <v>158</v>
      </c>
      <c r="AU337" s="156" t="s">
        <v>178</v>
      </c>
      <c r="AY337" s="17" t="s">
        <v>156</v>
      </c>
      <c r="BE337" s="157">
        <f>IF(N337="základní",J337,0)</f>
        <v>11629.75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7" t="s">
        <v>81</v>
      </c>
      <c r="BK337" s="157">
        <f>ROUND(I337*H337,2)</f>
        <v>11629.75</v>
      </c>
      <c r="BL337" s="17" t="s">
        <v>163</v>
      </c>
      <c r="BM337" s="156" t="s">
        <v>1487</v>
      </c>
    </row>
    <row r="338" spans="1:65" s="2" customFormat="1" ht="28.8">
      <c r="A338" s="29"/>
      <c r="B338" s="30"/>
      <c r="C338" s="29"/>
      <c r="D338" s="158" t="s">
        <v>165</v>
      </c>
      <c r="E338" s="29"/>
      <c r="F338" s="159" t="s">
        <v>360</v>
      </c>
      <c r="G338" s="29"/>
      <c r="H338" s="29"/>
      <c r="I338" s="29"/>
      <c r="J338" s="29"/>
      <c r="K338" s="29"/>
      <c r="L338" s="30"/>
      <c r="M338" s="160"/>
      <c r="N338" s="161"/>
      <c r="O338" s="55"/>
      <c r="P338" s="55"/>
      <c r="Q338" s="55"/>
      <c r="R338" s="55"/>
      <c r="S338" s="55"/>
      <c r="T338" s="56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T338" s="17" t="s">
        <v>165</v>
      </c>
      <c r="AU338" s="17" t="s">
        <v>178</v>
      </c>
    </row>
    <row r="339" spans="1:65" s="13" customFormat="1">
      <c r="B339" s="162"/>
      <c r="D339" s="158" t="s">
        <v>167</v>
      </c>
      <c r="E339" s="163" t="s">
        <v>1</v>
      </c>
      <c r="F339" s="164" t="s">
        <v>230</v>
      </c>
      <c r="H339" s="165">
        <v>11</v>
      </c>
      <c r="L339" s="162"/>
      <c r="M339" s="166"/>
      <c r="N339" s="167"/>
      <c r="O339" s="167"/>
      <c r="P339" s="167"/>
      <c r="Q339" s="167"/>
      <c r="R339" s="167"/>
      <c r="S339" s="167"/>
      <c r="T339" s="168"/>
      <c r="AT339" s="163" t="s">
        <v>167</v>
      </c>
      <c r="AU339" s="163" t="s">
        <v>178</v>
      </c>
      <c r="AV339" s="13" t="s">
        <v>83</v>
      </c>
      <c r="AW339" s="13" t="s">
        <v>30</v>
      </c>
      <c r="AX339" s="13" t="s">
        <v>81</v>
      </c>
      <c r="AY339" s="163" t="s">
        <v>156</v>
      </c>
    </row>
    <row r="340" spans="1:65" s="12" customFormat="1" ht="22.95" customHeight="1">
      <c r="B340" s="133"/>
      <c r="D340" s="134" t="s">
        <v>73</v>
      </c>
      <c r="E340" s="143" t="s">
        <v>392</v>
      </c>
      <c r="F340" s="143" t="s">
        <v>393</v>
      </c>
      <c r="J340" s="144">
        <f>BK340</f>
        <v>37738.020000000004</v>
      </c>
      <c r="L340" s="133"/>
      <c r="M340" s="137"/>
      <c r="N340" s="138"/>
      <c r="O340" s="138"/>
      <c r="P340" s="139">
        <f>SUM(P341:P365)</f>
        <v>5.8469749999999996</v>
      </c>
      <c r="Q340" s="138"/>
      <c r="R340" s="139">
        <f>SUM(R341:R365)</f>
        <v>0</v>
      </c>
      <c r="S340" s="138"/>
      <c r="T340" s="140">
        <f>SUM(T341:T365)</f>
        <v>0</v>
      </c>
      <c r="AR340" s="134" t="s">
        <v>81</v>
      </c>
      <c r="AT340" s="141" t="s">
        <v>73</v>
      </c>
      <c r="AU340" s="141" t="s">
        <v>81</v>
      </c>
      <c r="AY340" s="134" t="s">
        <v>156</v>
      </c>
      <c r="BK340" s="142">
        <f>SUM(BK341:BK365)</f>
        <v>37738.020000000004</v>
      </c>
    </row>
    <row r="341" spans="1:65" s="2" customFormat="1" ht="16.5" customHeight="1">
      <c r="A341" s="29"/>
      <c r="B341" s="145"/>
      <c r="C341" s="146" t="s">
        <v>1293</v>
      </c>
      <c r="D341" s="146" t="s">
        <v>158</v>
      </c>
      <c r="E341" s="147" t="s">
        <v>395</v>
      </c>
      <c r="F341" s="148" t="s">
        <v>396</v>
      </c>
      <c r="G341" s="149" t="s">
        <v>217</v>
      </c>
      <c r="H341" s="150">
        <v>57.176000000000002</v>
      </c>
      <c r="I341" s="151">
        <v>81.58</v>
      </c>
      <c r="J341" s="151">
        <f>ROUND(I341*H341,2)</f>
        <v>4664.42</v>
      </c>
      <c r="K341" s="148" t="s">
        <v>162</v>
      </c>
      <c r="L341" s="30"/>
      <c r="M341" s="152" t="s">
        <v>1</v>
      </c>
      <c r="N341" s="153" t="s">
        <v>39</v>
      </c>
      <c r="O341" s="154">
        <v>0.03</v>
      </c>
      <c r="P341" s="154">
        <f>O341*H341</f>
        <v>1.7152799999999999</v>
      </c>
      <c r="Q341" s="154">
        <v>0</v>
      </c>
      <c r="R341" s="154">
        <f>Q341*H341</f>
        <v>0</v>
      </c>
      <c r="S341" s="154">
        <v>0</v>
      </c>
      <c r="T341" s="155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6" t="s">
        <v>163</v>
      </c>
      <c r="AT341" s="156" t="s">
        <v>158</v>
      </c>
      <c r="AU341" s="156" t="s">
        <v>83</v>
      </c>
      <c r="AY341" s="17" t="s">
        <v>156</v>
      </c>
      <c r="BE341" s="157">
        <f>IF(N341="základní",J341,0)</f>
        <v>4664.42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7" t="s">
        <v>81</v>
      </c>
      <c r="BK341" s="157">
        <f>ROUND(I341*H341,2)</f>
        <v>4664.42</v>
      </c>
      <c r="BL341" s="17" t="s">
        <v>163</v>
      </c>
      <c r="BM341" s="156" t="s">
        <v>1488</v>
      </c>
    </row>
    <row r="342" spans="1:65" s="2" customFormat="1" ht="28.8">
      <c r="A342" s="29"/>
      <c r="B342" s="30"/>
      <c r="C342" s="29"/>
      <c r="D342" s="158" t="s">
        <v>165</v>
      </c>
      <c r="E342" s="29"/>
      <c r="F342" s="159" t="s">
        <v>398</v>
      </c>
      <c r="G342" s="29"/>
      <c r="H342" s="29"/>
      <c r="I342" s="29"/>
      <c r="J342" s="29"/>
      <c r="K342" s="29"/>
      <c r="L342" s="30"/>
      <c r="M342" s="160"/>
      <c r="N342" s="161"/>
      <c r="O342" s="55"/>
      <c r="P342" s="55"/>
      <c r="Q342" s="55"/>
      <c r="R342" s="55"/>
      <c r="S342" s="55"/>
      <c r="T342" s="56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T342" s="17" t="s">
        <v>165</v>
      </c>
      <c r="AU342" s="17" t="s">
        <v>83</v>
      </c>
    </row>
    <row r="343" spans="1:65" s="13" customFormat="1">
      <c r="B343" s="162"/>
      <c r="D343" s="158" t="s">
        <v>167</v>
      </c>
      <c r="E343" s="163" t="s">
        <v>1</v>
      </c>
      <c r="F343" s="164" t="s">
        <v>1489</v>
      </c>
      <c r="H343" s="165">
        <v>53.591999999999999</v>
      </c>
      <c r="L343" s="162"/>
      <c r="M343" s="166"/>
      <c r="N343" s="167"/>
      <c r="O343" s="167"/>
      <c r="P343" s="167"/>
      <c r="Q343" s="167"/>
      <c r="R343" s="167"/>
      <c r="S343" s="167"/>
      <c r="T343" s="168"/>
      <c r="AT343" s="163" t="s">
        <v>167</v>
      </c>
      <c r="AU343" s="163" t="s">
        <v>83</v>
      </c>
      <c r="AV343" s="13" t="s">
        <v>83</v>
      </c>
      <c r="AW343" s="13" t="s">
        <v>30</v>
      </c>
      <c r="AX343" s="13" t="s">
        <v>74</v>
      </c>
      <c r="AY343" s="163" t="s">
        <v>156</v>
      </c>
    </row>
    <row r="344" spans="1:65" s="13" customFormat="1">
      <c r="B344" s="162"/>
      <c r="D344" s="158" t="s">
        <v>167</v>
      </c>
      <c r="E344" s="163" t="s">
        <v>1</v>
      </c>
      <c r="F344" s="164" t="s">
        <v>1490</v>
      </c>
      <c r="H344" s="165">
        <v>3.5840000000000001</v>
      </c>
      <c r="L344" s="162"/>
      <c r="M344" s="166"/>
      <c r="N344" s="167"/>
      <c r="O344" s="167"/>
      <c r="P344" s="167"/>
      <c r="Q344" s="167"/>
      <c r="R344" s="167"/>
      <c r="S344" s="167"/>
      <c r="T344" s="168"/>
      <c r="AT344" s="163" t="s">
        <v>167</v>
      </c>
      <c r="AU344" s="163" t="s">
        <v>83</v>
      </c>
      <c r="AV344" s="13" t="s">
        <v>83</v>
      </c>
      <c r="AW344" s="13" t="s">
        <v>30</v>
      </c>
      <c r="AX344" s="13" t="s">
        <v>74</v>
      </c>
      <c r="AY344" s="163" t="s">
        <v>156</v>
      </c>
    </row>
    <row r="345" spans="1:65" s="14" customFormat="1">
      <c r="B345" s="169"/>
      <c r="D345" s="158" t="s">
        <v>167</v>
      </c>
      <c r="E345" s="170" t="s">
        <v>1</v>
      </c>
      <c r="F345" s="171" t="s">
        <v>172</v>
      </c>
      <c r="H345" s="172">
        <v>57.176000000000002</v>
      </c>
      <c r="L345" s="169"/>
      <c r="M345" s="173"/>
      <c r="N345" s="174"/>
      <c r="O345" s="174"/>
      <c r="P345" s="174"/>
      <c r="Q345" s="174"/>
      <c r="R345" s="174"/>
      <c r="S345" s="174"/>
      <c r="T345" s="175"/>
      <c r="AT345" s="170" t="s">
        <v>167</v>
      </c>
      <c r="AU345" s="170" t="s">
        <v>83</v>
      </c>
      <c r="AV345" s="14" t="s">
        <v>163</v>
      </c>
      <c r="AW345" s="14" t="s">
        <v>30</v>
      </c>
      <c r="AX345" s="14" t="s">
        <v>81</v>
      </c>
      <c r="AY345" s="170" t="s">
        <v>156</v>
      </c>
    </row>
    <row r="346" spans="1:65" s="2" customFormat="1" ht="24" customHeight="1">
      <c r="A346" s="29"/>
      <c r="B346" s="145"/>
      <c r="C346" s="146" t="s">
        <v>1296</v>
      </c>
      <c r="D346" s="146" t="s">
        <v>158</v>
      </c>
      <c r="E346" s="147" t="s">
        <v>401</v>
      </c>
      <c r="F346" s="148" t="s">
        <v>402</v>
      </c>
      <c r="G346" s="149" t="s">
        <v>217</v>
      </c>
      <c r="H346" s="150">
        <v>1086.3440000000001</v>
      </c>
      <c r="I346" s="151">
        <v>7.37</v>
      </c>
      <c r="J346" s="151">
        <f>ROUND(I346*H346,2)</f>
        <v>8006.36</v>
      </c>
      <c r="K346" s="148" t="s">
        <v>162</v>
      </c>
      <c r="L346" s="30"/>
      <c r="M346" s="152" t="s">
        <v>1</v>
      </c>
      <c r="N346" s="153" t="s">
        <v>39</v>
      </c>
      <c r="O346" s="154">
        <v>2E-3</v>
      </c>
      <c r="P346" s="154">
        <f>O346*H346</f>
        <v>2.172688</v>
      </c>
      <c r="Q346" s="154">
        <v>0</v>
      </c>
      <c r="R346" s="154">
        <f>Q346*H346</f>
        <v>0</v>
      </c>
      <c r="S346" s="154">
        <v>0</v>
      </c>
      <c r="T346" s="155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6" t="s">
        <v>163</v>
      </c>
      <c r="AT346" s="156" t="s">
        <v>158</v>
      </c>
      <c r="AU346" s="156" t="s">
        <v>83</v>
      </c>
      <c r="AY346" s="17" t="s">
        <v>156</v>
      </c>
      <c r="BE346" s="157">
        <f>IF(N346="základní",J346,0)</f>
        <v>8006.36</v>
      </c>
      <c r="BF346" s="157">
        <f>IF(N346="snížená",J346,0)</f>
        <v>0</v>
      </c>
      <c r="BG346" s="157">
        <f>IF(N346="zákl. přenesená",J346,0)</f>
        <v>0</v>
      </c>
      <c r="BH346" s="157">
        <f>IF(N346="sníž. přenesená",J346,0)</f>
        <v>0</v>
      </c>
      <c r="BI346" s="157">
        <f>IF(N346="nulová",J346,0)</f>
        <v>0</v>
      </c>
      <c r="BJ346" s="17" t="s">
        <v>81</v>
      </c>
      <c r="BK346" s="157">
        <f>ROUND(I346*H346,2)</f>
        <v>8006.36</v>
      </c>
      <c r="BL346" s="17" t="s">
        <v>163</v>
      </c>
      <c r="BM346" s="156" t="s">
        <v>1491</v>
      </c>
    </row>
    <row r="347" spans="1:65" s="2" customFormat="1" ht="28.8">
      <c r="A347" s="29"/>
      <c r="B347" s="30"/>
      <c r="C347" s="29"/>
      <c r="D347" s="158" t="s">
        <v>165</v>
      </c>
      <c r="E347" s="29"/>
      <c r="F347" s="159" t="s">
        <v>404</v>
      </c>
      <c r="G347" s="29"/>
      <c r="H347" s="29"/>
      <c r="I347" s="29"/>
      <c r="J347" s="29"/>
      <c r="K347" s="29"/>
      <c r="L347" s="30"/>
      <c r="M347" s="160"/>
      <c r="N347" s="161"/>
      <c r="O347" s="55"/>
      <c r="P347" s="55"/>
      <c r="Q347" s="55"/>
      <c r="R347" s="55"/>
      <c r="S347" s="55"/>
      <c r="T347" s="56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T347" s="17" t="s">
        <v>165</v>
      </c>
      <c r="AU347" s="17" t="s">
        <v>83</v>
      </c>
    </row>
    <row r="348" spans="1:65" s="13" customFormat="1">
      <c r="B348" s="162"/>
      <c r="D348" s="158" t="s">
        <v>167</v>
      </c>
      <c r="E348" s="163" t="s">
        <v>1</v>
      </c>
      <c r="F348" s="164" t="s">
        <v>1492</v>
      </c>
      <c r="H348" s="165">
        <v>1086.3440000000001</v>
      </c>
      <c r="L348" s="162"/>
      <c r="M348" s="166"/>
      <c r="N348" s="167"/>
      <c r="O348" s="167"/>
      <c r="P348" s="167"/>
      <c r="Q348" s="167"/>
      <c r="R348" s="167"/>
      <c r="S348" s="167"/>
      <c r="T348" s="168"/>
      <c r="AT348" s="163" t="s">
        <v>167</v>
      </c>
      <c r="AU348" s="163" t="s">
        <v>83</v>
      </c>
      <c r="AV348" s="13" t="s">
        <v>83</v>
      </c>
      <c r="AW348" s="13" t="s">
        <v>30</v>
      </c>
      <c r="AX348" s="13" t="s">
        <v>81</v>
      </c>
      <c r="AY348" s="163" t="s">
        <v>156</v>
      </c>
    </row>
    <row r="349" spans="1:65" s="2" customFormat="1" ht="16.5" customHeight="1">
      <c r="A349" s="29"/>
      <c r="B349" s="145"/>
      <c r="C349" s="146" t="s">
        <v>1302</v>
      </c>
      <c r="D349" s="146" t="s">
        <v>158</v>
      </c>
      <c r="E349" s="147" t="s">
        <v>407</v>
      </c>
      <c r="F349" s="148" t="s">
        <v>408</v>
      </c>
      <c r="G349" s="149" t="s">
        <v>217</v>
      </c>
      <c r="H349" s="150">
        <v>35.015000000000001</v>
      </c>
      <c r="I349" s="151">
        <v>132.31</v>
      </c>
      <c r="J349" s="151">
        <f>ROUND(I349*H349,2)</f>
        <v>4632.83</v>
      </c>
      <c r="K349" s="148" t="s">
        <v>162</v>
      </c>
      <c r="L349" s="30"/>
      <c r="M349" s="152" t="s">
        <v>1</v>
      </c>
      <c r="N349" s="153" t="s">
        <v>39</v>
      </c>
      <c r="O349" s="154">
        <v>3.2000000000000001E-2</v>
      </c>
      <c r="P349" s="154">
        <f>O349*H349</f>
        <v>1.1204800000000001</v>
      </c>
      <c r="Q349" s="154">
        <v>0</v>
      </c>
      <c r="R349" s="154">
        <f>Q349*H349</f>
        <v>0</v>
      </c>
      <c r="S349" s="154">
        <v>0</v>
      </c>
      <c r="T349" s="155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6" t="s">
        <v>163</v>
      </c>
      <c r="AT349" s="156" t="s">
        <v>158</v>
      </c>
      <c r="AU349" s="156" t="s">
        <v>83</v>
      </c>
      <c r="AY349" s="17" t="s">
        <v>156</v>
      </c>
      <c r="BE349" s="157">
        <f>IF(N349="základní",J349,0)</f>
        <v>4632.83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7" t="s">
        <v>81</v>
      </c>
      <c r="BK349" s="157">
        <f>ROUND(I349*H349,2)</f>
        <v>4632.83</v>
      </c>
      <c r="BL349" s="17" t="s">
        <v>163</v>
      </c>
      <c r="BM349" s="156" t="s">
        <v>1493</v>
      </c>
    </row>
    <row r="350" spans="1:65" s="2" customFormat="1" ht="28.8">
      <c r="A350" s="29"/>
      <c r="B350" s="30"/>
      <c r="C350" s="29"/>
      <c r="D350" s="158" t="s">
        <v>165</v>
      </c>
      <c r="E350" s="29"/>
      <c r="F350" s="159" t="s">
        <v>410</v>
      </c>
      <c r="G350" s="29"/>
      <c r="H350" s="29"/>
      <c r="I350" s="29"/>
      <c r="J350" s="29"/>
      <c r="K350" s="29"/>
      <c r="L350" s="30"/>
      <c r="M350" s="160"/>
      <c r="N350" s="161"/>
      <c r="O350" s="55"/>
      <c r="P350" s="55"/>
      <c r="Q350" s="55"/>
      <c r="R350" s="55"/>
      <c r="S350" s="55"/>
      <c r="T350" s="56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T350" s="17" t="s">
        <v>165</v>
      </c>
      <c r="AU350" s="17" t="s">
        <v>83</v>
      </c>
    </row>
    <row r="351" spans="1:65" s="13" customFormat="1">
      <c r="B351" s="162"/>
      <c r="D351" s="158" t="s">
        <v>167</v>
      </c>
      <c r="E351" s="163" t="s">
        <v>1</v>
      </c>
      <c r="F351" s="164" t="s">
        <v>1494</v>
      </c>
      <c r="H351" s="165">
        <v>20.303999999999998</v>
      </c>
      <c r="L351" s="162"/>
      <c r="M351" s="166"/>
      <c r="N351" s="167"/>
      <c r="O351" s="167"/>
      <c r="P351" s="167"/>
      <c r="Q351" s="167"/>
      <c r="R351" s="167"/>
      <c r="S351" s="167"/>
      <c r="T351" s="168"/>
      <c r="AT351" s="163" t="s">
        <v>167</v>
      </c>
      <c r="AU351" s="163" t="s">
        <v>83</v>
      </c>
      <c r="AV351" s="13" t="s">
        <v>83</v>
      </c>
      <c r="AW351" s="13" t="s">
        <v>30</v>
      </c>
      <c r="AX351" s="13" t="s">
        <v>74</v>
      </c>
      <c r="AY351" s="163" t="s">
        <v>156</v>
      </c>
    </row>
    <row r="352" spans="1:65" s="13" customFormat="1">
      <c r="B352" s="162"/>
      <c r="D352" s="158" t="s">
        <v>167</v>
      </c>
      <c r="E352" s="163" t="s">
        <v>1</v>
      </c>
      <c r="F352" s="164" t="s">
        <v>1495</v>
      </c>
      <c r="H352" s="165">
        <v>14.711</v>
      </c>
      <c r="L352" s="162"/>
      <c r="M352" s="166"/>
      <c r="N352" s="167"/>
      <c r="O352" s="167"/>
      <c r="P352" s="167"/>
      <c r="Q352" s="167"/>
      <c r="R352" s="167"/>
      <c r="S352" s="167"/>
      <c r="T352" s="168"/>
      <c r="AT352" s="163" t="s">
        <v>167</v>
      </c>
      <c r="AU352" s="163" t="s">
        <v>83</v>
      </c>
      <c r="AV352" s="13" t="s">
        <v>83</v>
      </c>
      <c r="AW352" s="13" t="s">
        <v>30</v>
      </c>
      <c r="AX352" s="13" t="s">
        <v>74</v>
      </c>
      <c r="AY352" s="163" t="s">
        <v>156</v>
      </c>
    </row>
    <row r="353" spans="1:65" s="14" customFormat="1">
      <c r="B353" s="169"/>
      <c r="D353" s="158" t="s">
        <v>167</v>
      </c>
      <c r="E353" s="170" t="s">
        <v>1</v>
      </c>
      <c r="F353" s="171" t="s">
        <v>172</v>
      </c>
      <c r="H353" s="172">
        <v>35.015000000000001</v>
      </c>
      <c r="L353" s="169"/>
      <c r="M353" s="173"/>
      <c r="N353" s="174"/>
      <c r="O353" s="174"/>
      <c r="P353" s="174"/>
      <c r="Q353" s="174"/>
      <c r="R353" s="174"/>
      <c r="S353" s="174"/>
      <c r="T353" s="175"/>
      <c r="AT353" s="170" t="s">
        <v>167</v>
      </c>
      <c r="AU353" s="170" t="s">
        <v>83</v>
      </c>
      <c r="AV353" s="14" t="s">
        <v>163</v>
      </c>
      <c r="AW353" s="14" t="s">
        <v>30</v>
      </c>
      <c r="AX353" s="14" t="s">
        <v>81</v>
      </c>
      <c r="AY353" s="170" t="s">
        <v>156</v>
      </c>
    </row>
    <row r="354" spans="1:65" s="2" customFormat="1" ht="24" customHeight="1">
      <c r="A354" s="29"/>
      <c r="B354" s="145"/>
      <c r="C354" s="146" t="s">
        <v>1304</v>
      </c>
      <c r="D354" s="146" t="s">
        <v>158</v>
      </c>
      <c r="E354" s="147" t="s">
        <v>414</v>
      </c>
      <c r="F354" s="148" t="s">
        <v>415</v>
      </c>
      <c r="G354" s="149" t="s">
        <v>217</v>
      </c>
      <c r="H354" s="150">
        <v>279.50900000000001</v>
      </c>
      <c r="I354" s="151">
        <v>11.04</v>
      </c>
      <c r="J354" s="151">
        <f>ROUND(I354*H354,2)</f>
        <v>3085.78</v>
      </c>
      <c r="K354" s="148" t="s">
        <v>162</v>
      </c>
      <c r="L354" s="30"/>
      <c r="M354" s="152" t="s">
        <v>1</v>
      </c>
      <c r="N354" s="153" t="s">
        <v>39</v>
      </c>
      <c r="O354" s="154">
        <v>3.0000000000000001E-3</v>
      </c>
      <c r="P354" s="154">
        <f>O354*H354</f>
        <v>0.83852700000000002</v>
      </c>
      <c r="Q354" s="154">
        <v>0</v>
      </c>
      <c r="R354" s="154">
        <f>Q354*H354</f>
        <v>0</v>
      </c>
      <c r="S354" s="154">
        <v>0</v>
      </c>
      <c r="T354" s="155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6" t="s">
        <v>163</v>
      </c>
      <c r="AT354" s="156" t="s">
        <v>158</v>
      </c>
      <c r="AU354" s="156" t="s">
        <v>83</v>
      </c>
      <c r="AY354" s="17" t="s">
        <v>156</v>
      </c>
      <c r="BE354" s="157">
        <f>IF(N354="základní",J354,0)</f>
        <v>3085.78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7" t="s">
        <v>81</v>
      </c>
      <c r="BK354" s="157">
        <f>ROUND(I354*H354,2)</f>
        <v>3085.78</v>
      </c>
      <c r="BL354" s="17" t="s">
        <v>163</v>
      </c>
      <c r="BM354" s="156" t="s">
        <v>1496</v>
      </c>
    </row>
    <row r="355" spans="1:65" s="2" customFormat="1" ht="28.8">
      <c r="A355" s="29"/>
      <c r="B355" s="30"/>
      <c r="C355" s="29"/>
      <c r="D355" s="158" t="s">
        <v>165</v>
      </c>
      <c r="E355" s="29"/>
      <c r="F355" s="159" t="s">
        <v>404</v>
      </c>
      <c r="G355" s="29"/>
      <c r="H355" s="29"/>
      <c r="I355" s="29"/>
      <c r="J355" s="29"/>
      <c r="K355" s="29"/>
      <c r="L355" s="30"/>
      <c r="M355" s="160"/>
      <c r="N355" s="161"/>
      <c r="O355" s="55"/>
      <c r="P355" s="55"/>
      <c r="Q355" s="55"/>
      <c r="R355" s="55"/>
      <c r="S355" s="55"/>
      <c r="T355" s="56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T355" s="17" t="s">
        <v>165</v>
      </c>
      <c r="AU355" s="17" t="s">
        <v>83</v>
      </c>
    </row>
    <row r="356" spans="1:65" s="13" customFormat="1">
      <c r="B356" s="162"/>
      <c r="D356" s="158" t="s">
        <v>167</v>
      </c>
      <c r="E356" s="163" t="s">
        <v>1</v>
      </c>
      <c r="F356" s="164" t="s">
        <v>1497</v>
      </c>
      <c r="H356" s="165">
        <v>279.50900000000001</v>
      </c>
      <c r="L356" s="162"/>
      <c r="M356" s="166"/>
      <c r="N356" s="167"/>
      <c r="O356" s="167"/>
      <c r="P356" s="167"/>
      <c r="Q356" s="167"/>
      <c r="R356" s="167"/>
      <c r="S356" s="167"/>
      <c r="T356" s="168"/>
      <c r="AT356" s="163" t="s">
        <v>167</v>
      </c>
      <c r="AU356" s="163" t="s">
        <v>83</v>
      </c>
      <c r="AV356" s="13" t="s">
        <v>83</v>
      </c>
      <c r="AW356" s="13" t="s">
        <v>30</v>
      </c>
      <c r="AX356" s="13" t="s">
        <v>81</v>
      </c>
      <c r="AY356" s="163" t="s">
        <v>156</v>
      </c>
    </row>
    <row r="357" spans="1:65" s="2" customFormat="1" ht="24" customHeight="1">
      <c r="A357" s="29"/>
      <c r="B357" s="145"/>
      <c r="C357" s="146" t="s">
        <v>1307</v>
      </c>
      <c r="D357" s="146" t="s">
        <v>158</v>
      </c>
      <c r="E357" s="147" t="s">
        <v>419</v>
      </c>
      <c r="F357" s="148" t="s">
        <v>420</v>
      </c>
      <c r="G357" s="149" t="s">
        <v>217</v>
      </c>
      <c r="H357" s="150">
        <v>10.882999999999999</v>
      </c>
      <c r="I357" s="151">
        <v>269.94</v>
      </c>
      <c r="J357" s="151">
        <f>ROUND(I357*H357,2)</f>
        <v>2937.76</v>
      </c>
      <c r="K357" s="148" t="s">
        <v>162</v>
      </c>
      <c r="L357" s="30"/>
      <c r="M357" s="152" t="s">
        <v>1</v>
      </c>
      <c r="N357" s="153" t="s">
        <v>39</v>
      </c>
      <c r="O357" s="154">
        <v>0</v>
      </c>
      <c r="P357" s="154">
        <f>O357*H357</f>
        <v>0</v>
      </c>
      <c r="Q357" s="154">
        <v>0</v>
      </c>
      <c r="R357" s="154">
        <f>Q357*H357</f>
        <v>0</v>
      </c>
      <c r="S357" s="154">
        <v>0</v>
      </c>
      <c r="T357" s="155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6" t="s">
        <v>163</v>
      </c>
      <c r="AT357" s="156" t="s">
        <v>158</v>
      </c>
      <c r="AU357" s="156" t="s">
        <v>83</v>
      </c>
      <c r="AY357" s="17" t="s">
        <v>156</v>
      </c>
      <c r="BE357" s="157">
        <f>IF(N357="základní",J357,0)</f>
        <v>2937.76</v>
      </c>
      <c r="BF357" s="157">
        <f>IF(N357="snížená",J357,0)</f>
        <v>0</v>
      </c>
      <c r="BG357" s="157">
        <f>IF(N357="zákl. přenesená",J357,0)</f>
        <v>0</v>
      </c>
      <c r="BH357" s="157">
        <f>IF(N357="sníž. přenesená",J357,0)</f>
        <v>0</v>
      </c>
      <c r="BI357" s="157">
        <f>IF(N357="nulová",J357,0)</f>
        <v>0</v>
      </c>
      <c r="BJ357" s="17" t="s">
        <v>81</v>
      </c>
      <c r="BK357" s="157">
        <f>ROUND(I357*H357,2)</f>
        <v>2937.76</v>
      </c>
      <c r="BL357" s="17" t="s">
        <v>163</v>
      </c>
      <c r="BM357" s="156" t="s">
        <v>1498</v>
      </c>
    </row>
    <row r="358" spans="1:65" s="2" customFormat="1" ht="28.8">
      <c r="A358" s="29"/>
      <c r="B358" s="30"/>
      <c r="C358" s="29"/>
      <c r="D358" s="158" t="s">
        <v>165</v>
      </c>
      <c r="E358" s="29"/>
      <c r="F358" s="159" t="s">
        <v>422</v>
      </c>
      <c r="G358" s="29"/>
      <c r="H358" s="29"/>
      <c r="I358" s="29"/>
      <c r="J358" s="29"/>
      <c r="K358" s="29"/>
      <c r="L358" s="30"/>
      <c r="M358" s="160"/>
      <c r="N358" s="161"/>
      <c r="O358" s="55"/>
      <c r="P358" s="55"/>
      <c r="Q358" s="55"/>
      <c r="R358" s="55"/>
      <c r="S358" s="55"/>
      <c r="T358" s="56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T358" s="17" t="s">
        <v>165</v>
      </c>
      <c r="AU358" s="17" t="s">
        <v>83</v>
      </c>
    </row>
    <row r="359" spans="1:65" s="13" customFormat="1">
      <c r="B359" s="162"/>
      <c r="D359" s="158" t="s">
        <v>167</v>
      </c>
      <c r="E359" s="163" t="s">
        <v>1</v>
      </c>
      <c r="F359" s="164" t="s">
        <v>1499</v>
      </c>
      <c r="H359" s="165">
        <v>10.882999999999999</v>
      </c>
      <c r="L359" s="162"/>
      <c r="M359" s="166"/>
      <c r="N359" s="167"/>
      <c r="O359" s="167"/>
      <c r="P359" s="167"/>
      <c r="Q359" s="167"/>
      <c r="R359" s="167"/>
      <c r="S359" s="167"/>
      <c r="T359" s="168"/>
      <c r="AT359" s="163" t="s">
        <v>167</v>
      </c>
      <c r="AU359" s="163" t="s">
        <v>83</v>
      </c>
      <c r="AV359" s="13" t="s">
        <v>83</v>
      </c>
      <c r="AW359" s="13" t="s">
        <v>30</v>
      </c>
      <c r="AX359" s="13" t="s">
        <v>81</v>
      </c>
      <c r="AY359" s="163" t="s">
        <v>156</v>
      </c>
    </row>
    <row r="360" spans="1:65" s="2" customFormat="1" ht="24" customHeight="1">
      <c r="A360" s="29"/>
      <c r="B360" s="145"/>
      <c r="C360" s="146" t="s">
        <v>1309</v>
      </c>
      <c r="D360" s="146" t="s">
        <v>158</v>
      </c>
      <c r="E360" s="147" t="s">
        <v>424</v>
      </c>
      <c r="F360" s="148" t="s">
        <v>425</v>
      </c>
      <c r="G360" s="149" t="s">
        <v>217</v>
      </c>
      <c r="H360" s="150">
        <v>7.4119999999999999</v>
      </c>
      <c r="I360" s="151">
        <v>613.5</v>
      </c>
      <c r="J360" s="151">
        <f>ROUND(I360*H360,2)</f>
        <v>4547.26</v>
      </c>
      <c r="K360" s="148" t="s">
        <v>162</v>
      </c>
      <c r="L360" s="30"/>
      <c r="M360" s="152" t="s">
        <v>1</v>
      </c>
      <c r="N360" s="153" t="s">
        <v>39</v>
      </c>
      <c r="O360" s="154">
        <v>0</v>
      </c>
      <c r="P360" s="154">
        <f>O360*H360</f>
        <v>0</v>
      </c>
      <c r="Q360" s="154">
        <v>0</v>
      </c>
      <c r="R360" s="154">
        <f>Q360*H360</f>
        <v>0</v>
      </c>
      <c r="S360" s="154">
        <v>0</v>
      </c>
      <c r="T360" s="155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6" t="s">
        <v>163</v>
      </c>
      <c r="AT360" s="156" t="s">
        <v>158</v>
      </c>
      <c r="AU360" s="156" t="s">
        <v>83</v>
      </c>
      <c r="AY360" s="17" t="s">
        <v>156</v>
      </c>
      <c r="BE360" s="157">
        <f>IF(N360="základní",J360,0)</f>
        <v>4547.26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7" t="s">
        <v>81</v>
      </c>
      <c r="BK360" s="157">
        <f>ROUND(I360*H360,2)</f>
        <v>4547.26</v>
      </c>
      <c r="BL360" s="17" t="s">
        <v>163</v>
      </c>
      <c r="BM360" s="156" t="s">
        <v>1500</v>
      </c>
    </row>
    <row r="361" spans="1:65" s="2" customFormat="1" ht="28.8">
      <c r="A361" s="29"/>
      <c r="B361" s="30"/>
      <c r="C361" s="29"/>
      <c r="D361" s="158" t="s">
        <v>165</v>
      </c>
      <c r="E361" s="29"/>
      <c r="F361" s="159" t="s">
        <v>427</v>
      </c>
      <c r="G361" s="29"/>
      <c r="H361" s="29"/>
      <c r="I361" s="29"/>
      <c r="J361" s="29"/>
      <c r="K361" s="29"/>
      <c r="L361" s="30"/>
      <c r="M361" s="160"/>
      <c r="N361" s="161"/>
      <c r="O361" s="55"/>
      <c r="P361" s="55"/>
      <c r="Q361" s="55"/>
      <c r="R361" s="55"/>
      <c r="S361" s="55"/>
      <c r="T361" s="56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T361" s="17" t="s">
        <v>165</v>
      </c>
      <c r="AU361" s="17" t="s">
        <v>83</v>
      </c>
    </row>
    <row r="362" spans="1:65" s="13" customFormat="1">
      <c r="B362" s="162"/>
      <c r="D362" s="158" t="s">
        <v>167</v>
      </c>
      <c r="E362" s="163" t="s">
        <v>1</v>
      </c>
      <c r="F362" s="164" t="s">
        <v>1501</v>
      </c>
      <c r="H362" s="165">
        <v>7.4119999999999999</v>
      </c>
      <c r="L362" s="162"/>
      <c r="M362" s="166"/>
      <c r="N362" s="167"/>
      <c r="O362" s="167"/>
      <c r="P362" s="167"/>
      <c r="Q362" s="167"/>
      <c r="R362" s="167"/>
      <c r="S362" s="167"/>
      <c r="T362" s="168"/>
      <c r="AT362" s="163" t="s">
        <v>167</v>
      </c>
      <c r="AU362" s="163" t="s">
        <v>83</v>
      </c>
      <c r="AV362" s="13" t="s">
        <v>83</v>
      </c>
      <c r="AW362" s="13" t="s">
        <v>30</v>
      </c>
      <c r="AX362" s="13" t="s">
        <v>81</v>
      </c>
      <c r="AY362" s="163" t="s">
        <v>156</v>
      </c>
    </row>
    <row r="363" spans="1:65" s="2" customFormat="1" ht="24" customHeight="1">
      <c r="A363" s="29"/>
      <c r="B363" s="145"/>
      <c r="C363" s="146" t="s">
        <v>1313</v>
      </c>
      <c r="D363" s="146" t="s">
        <v>158</v>
      </c>
      <c r="E363" s="147" t="s">
        <v>430</v>
      </c>
      <c r="F363" s="148" t="s">
        <v>431</v>
      </c>
      <c r="G363" s="149" t="s">
        <v>217</v>
      </c>
      <c r="H363" s="150">
        <v>53.591999999999999</v>
      </c>
      <c r="I363" s="151">
        <v>184.05</v>
      </c>
      <c r="J363" s="151">
        <f>ROUND(I363*H363,2)</f>
        <v>9863.61</v>
      </c>
      <c r="K363" s="148" t="s">
        <v>162</v>
      </c>
      <c r="L363" s="30"/>
      <c r="M363" s="152" t="s">
        <v>1</v>
      </c>
      <c r="N363" s="153" t="s">
        <v>39</v>
      </c>
      <c r="O363" s="154">
        <v>0</v>
      </c>
      <c r="P363" s="154">
        <f>O363*H363</f>
        <v>0</v>
      </c>
      <c r="Q363" s="154">
        <v>0</v>
      </c>
      <c r="R363" s="154">
        <f>Q363*H363</f>
        <v>0</v>
      </c>
      <c r="S363" s="154">
        <v>0</v>
      </c>
      <c r="T363" s="155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6" t="s">
        <v>163</v>
      </c>
      <c r="AT363" s="156" t="s">
        <v>158</v>
      </c>
      <c r="AU363" s="156" t="s">
        <v>83</v>
      </c>
      <c r="AY363" s="17" t="s">
        <v>156</v>
      </c>
      <c r="BE363" s="157">
        <f>IF(N363="základní",J363,0)</f>
        <v>9863.61</v>
      </c>
      <c r="BF363" s="157">
        <f>IF(N363="snížená",J363,0)</f>
        <v>0</v>
      </c>
      <c r="BG363" s="157">
        <f>IF(N363="zákl. přenesená",J363,0)</f>
        <v>0</v>
      </c>
      <c r="BH363" s="157">
        <f>IF(N363="sníž. přenesená",J363,0)</f>
        <v>0</v>
      </c>
      <c r="BI363" s="157">
        <f>IF(N363="nulová",J363,0)</f>
        <v>0</v>
      </c>
      <c r="BJ363" s="17" t="s">
        <v>81</v>
      </c>
      <c r="BK363" s="157">
        <f>ROUND(I363*H363,2)</f>
        <v>9863.61</v>
      </c>
      <c r="BL363" s="17" t="s">
        <v>163</v>
      </c>
      <c r="BM363" s="156" t="s">
        <v>1502</v>
      </c>
    </row>
    <row r="364" spans="1:65" s="2" customFormat="1" ht="28.8">
      <c r="A364" s="29"/>
      <c r="B364" s="30"/>
      <c r="C364" s="29"/>
      <c r="D364" s="158" t="s">
        <v>165</v>
      </c>
      <c r="E364" s="29"/>
      <c r="F364" s="159" t="s">
        <v>219</v>
      </c>
      <c r="G364" s="29"/>
      <c r="H364" s="29"/>
      <c r="I364" s="29"/>
      <c r="J364" s="29"/>
      <c r="K364" s="29"/>
      <c r="L364" s="30"/>
      <c r="M364" s="160"/>
      <c r="N364" s="161"/>
      <c r="O364" s="55"/>
      <c r="P364" s="55"/>
      <c r="Q364" s="55"/>
      <c r="R364" s="55"/>
      <c r="S364" s="55"/>
      <c r="T364" s="56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T364" s="17" t="s">
        <v>165</v>
      </c>
      <c r="AU364" s="17" t="s">
        <v>83</v>
      </c>
    </row>
    <row r="365" spans="1:65" s="13" customFormat="1">
      <c r="B365" s="162"/>
      <c r="D365" s="158" t="s">
        <v>167</v>
      </c>
      <c r="E365" s="163" t="s">
        <v>1</v>
      </c>
      <c r="F365" s="164" t="s">
        <v>1503</v>
      </c>
      <c r="H365" s="165">
        <v>53.591999999999999</v>
      </c>
      <c r="L365" s="162"/>
      <c r="M365" s="166"/>
      <c r="N365" s="167"/>
      <c r="O365" s="167"/>
      <c r="P365" s="167"/>
      <c r="Q365" s="167"/>
      <c r="R365" s="167"/>
      <c r="S365" s="167"/>
      <c r="T365" s="168"/>
      <c r="AT365" s="163" t="s">
        <v>167</v>
      </c>
      <c r="AU365" s="163" t="s">
        <v>83</v>
      </c>
      <c r="AV365" s="13" t="s">
        <v>83</v>
      </c>
      <c r="AW365" s="13" t="s">
        <v>30</v>
      </c>
      <c r="AX365" s="13" t="s">
        <v>81</v>
      </c>
      <c r="AY365" s="163" t="s">
        <v>156</v>
      </c>
    </row>
    <row r="366" spans="1:65" s="12" customFormat="1" ht="22.95" customHeight="1">
      <c r="B366" s="133"/>
      <c r="D366" s="134" t="s">
        <v>73</v>
      </c>
      <c r="E366" s="143" t="s">
        <v>433</v>
      </c>
      <c r="F366" s="143" t="s">
        <v>434</v>
      </c>
      <c r="J366" s="144">
        <f>BK366</f>
        <v>17377.830000000002</v>
      </c>
      <c r="L366" s="133"/>
      <c r="M366" s="137"/>
      <c r="N366" s="138"/>
      <c r="O366" s="138"/>
      <c r="P366" s="139">
        <f>SUM(P367:P368)</f>
        <v>41.197881000000002</v>
      </c>
      <c r="Q366" s="138"/>
      <c r="R366" s="139">
        <f>SUM(R367:R368)</f>
        <v>0</v>
      </c>
      <c r="S366" s="138"/>
      <c r="T366" s="140">
        <f>SUM(T367:T368)</f>
        <v>0</v>
      </c>
      <c r="AR366" s="134" t="s">
        <v>81</v>
      </c>
      <c r="AT366" s="141" t="s">
        <v>73</v>
      </c>
      <c r="AU366" s="141" t="s">
        <v>81</v>
      </c>
      <c r="AY366" s="134" t="s">
        <v>156</v>
      </c>
      <c r="BK366" s="142">
        <f>SUM(BK367:BK368)</f>
        <v>17377.830000000002</v>
      </c>
    </row>
    <row r="367" spans="1:65" s="2" customFormat="1" ht="24" customHeight="1">
      <c r="A367" s="29"/>
      <c r="B367" s="145"/>
      <c r="C367" s="146" t="s">
        <v>1316</v>
      </c>
      <c r="D367" s="146" t="s">
        <v>158</v>
      </c>
      <c r="E367" s="147" t="s">
        <v>436</v>
      </c>
      <c r="F367" s="148" t="s">
        <v>437</v>
      </c>
      <c r="G367" s="149" t="s">
        <v>217</v>
      </c>
      <c r="H367" s="150">
        <v>103.773</v>
      </c>
      <c r="I367" s="151">
        <v>167.46</v>
      </c>
      <c r="J367" s="151">
        <f>ROUND(I367*H367,2)</f>
        <v>17377.830000000002</v>
      </c>
      <c r="K367" s="148" t="s">
        <v>162</v>
      </c>
      <c r="L367" s="30"/>
      <c r="M367" s="152" t="s">
        <v>1</v>
      </c>
      <c r="N367" s="153" t="s">
        <v>39</v>
      </c>
      <c r="O367" s="154">
        <v>0.39700000000000002</v>
      </c>
      <c r="P367" s="154">
        <f>O367*H367</f>
        <v>41.197881000000002</v>
      </c>
      <c r="Q367" s="154">
        <v>0</v>
      </c>
      <c r="R367" s="154">
        <f>Q367*H367</f>
        <v>0</v>
      </c>
      <c r="S367" s="154">
        <v>0</v>
      </c>
      <c r="T367" s="155">
        <f>S367*H367</f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6" t="s">
        <v>163</v>
      </c>
      <c r="AT367" s="156" t="s">
        <v>158</v>
      </c>
      <c r="AU367" s="156" t="s">
        <v>83</v>
      </c>
      <c r="AY367" s="17" t="s">
        <v>156</v>
      </c>
      <c r="BE367" s="157">
        <f>IF(N367="základní",J367,0)</f>
        <v>17377.830000000002</v>
      </c>
      <c r="BF367" s="157">
        <f>IF(N367="snížená",J367,0)</f>
        <v>0</v>
      </c>
      <c r="BG367" s="157">
        <f>IF(N367="zákl. přenesená",J367,0)</f>
        <v>0</v>
      </c>
      <c r="BH367" s="157">
        <f>IF(N367="sníž. přenesená",J367,0)</f>
        <v>0</v>
      </c>
      <c r="BI367" s="157">
        <f>IF(N367="nulová",J367,0)</f>
        <v>0</v>
      </c>
      <c r="BJ367" s="17" t="s">
        <v>81</v>
      </c>
      <c r="BK367" s="157">
        <f>ROUND(I367*H367,2)</f>
        <v>17377.830000000002</v>
      </c>
      <c r="BL367" s="17" t="s">
        <v>163</v>
      </c>
      <c r="BM367" s="156" t="s">
        <v>1504</v>
      </c>
    </row>
    <row r="368" spans="1:65" s="2" customFormat="1" ht="19.2">
      <c r="A368" s="29"/>
      <c r="B368" s="30"/>
      <c r="C368" s="29"/>
      <c r="D368" s="158" t="s">
        <v>165</v>
      </c>
      <c r="E368" s="29"/>
      <c r="F368" s="159" t="s">
        <v>439</v>
      </c>
      <c r="G368" s="29"/>
      <c r="H368" s="29"/>
      <c r="I368" s="29"/>
      <c r="J368" s="29"/>
      <c r="K368" s="29"/>
      <c r="L368" s="30"/>
      <c r="M368" s="186"/>
      <c r="N368" s="187"/>
      <c r="O368" s="188"/>
      <c r="P368" s="188"/>
      <c r="Q368" s="188"/>
      <c r="R368" s="188"/>
      <c r="S368" s="188"/>
      <c r="T368" s="18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T368" s="17" t="s">
        <v>165</v>
      </c>
      <c r="AU368" s="17" t="s">
        <v>83</v>
      </c>
    </row>
    <row r="369" spans="1:31" s="2" customFormat="1" ht="7.05" customHeight="1">
      <c r="A369" s="29"/>
      <c r="B369" s="44"/>
      <c r="C369" s="45"/>
      <c r="D369" s="45"/>
      <c r="E369" s="45"/>
      <c r="F369" s="45"/>
      <c r="G369" s="45"/>
      <c r="H369" s="45"/>
      <c r="I369" s="45"/>
      <c r="J369" s="45"/>
      <c r="K369" s="45"/>
      <c r="L369" s="30"/>
      <c r="M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</row>
  </sheetData>
  <autoFilter ref="C128:K368" xr:uid="{00000000-0009-0000-0000-00000A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330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111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1505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279627.83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ROUND((SUM(BE128:BE329)),  2)</f>
        <v>279627.83</v>
      </c>
      <c r="G35" s="29"/>
      <c r="H35" s="29"/>
      <c r="I35" s="103">
        <v>0.21</v>
      </c>
      <c r="J35" s="102">
        <f>ROUND(((SUM(BE128:BE329))*I35),  2)</f>
        <v>58721.84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ROUND((SUM(BF128:BF329)),  2)</f>
        <v>0</v>
      </c>
      <c r="G36" s="29"/>
      <c r="H36" s="29"/>
      <c r="I36" s="103">
        <v>0.15</v>
      </c>
      <c r="J36" s="102">
        <f>ROUND(((SUM(BF128:BF329))*I36),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ROUND((SUM(BG128:BG329)),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ROUND((SUM(BH128:BH329)),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ROUND((SUM(BI128:BI329)),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338349.67000000004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A3 -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279627.82999999996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279627.82999999996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31354.529999999995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J192</f>
        <v>85683.76999999999</v>
      </c>
      <c r="L101" s="119"/>
    </row>
    <row r="102" spans="1:47" s="10" customFormat="1" ht="19.95" customHeight="1">
      <c r="B102" s="119"/>
      <c r="D102" s="120" t="s">
        <v>1335</v>
      </c>
      <c r="E102" s="121"/>
      <c r="F102" s="121"/>
      <c r="G102" s="121"/>
      <c r="H102" s="121"/>
      <c r="I102" s="121"/>
      <c r="J102" s="122">
        <f>J233</f>
        <v>482.9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J237</f>
        <v>139270.54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J279</f>
        <v>20877.810000000001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J301</f>
        <v>18216.039999999997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J327</f>
        <v>4620.05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1101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A3 - Chodníky - I.etapa - neuznatelné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279627.82999999996</v>
      </c>
      <c r="K128" s="29"/>
      <c r="L128" s="30"/>
      <c r="M128" s="62"/>
      <c r="N128" s="53"/>
      <c r="O128" s="63"/>
      <c r="P128" s="130">
        <f>P129</f>
        <v>214.79536099999996</v>
      </c>
      <c r="Q128" s="63"/>
      <c r="R128" s="130">
        <f>R129</f>
        <v>27.588879399999996</v>
      </c>
      <c r="S128" s="63"/>
      <c r="T128" s="131">
        <f>T129</f>
        <v>29.214699999999993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279627.82999999996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279627.82999999996</v>
      </c>
      <c r="L129" s="133"/>
      <c r="M129" s="137"/>
      <c r="N129" s="138"/>
      <c r="O129" s="138"/>
      <c r="P129" s="139">
        <f>P130+P192+P233+P237+P301+P327</f>
        <v>214.79536099999996</v>
      </c>
      <c r="Q129" s="138"/>
      <c r="R129" s="139">
        <f>R130+R192+R233+R237+R301+R327</f>
        <v>27.588879399999996</v>
      </c>
      <c r="S129" s="138"/>
      <c r="T129" s="140">
        <f>T130+T192+T233+T237+T301+T327</f>
        <v>29.214699999999993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BK130+BK192+BK233+BK237+BK301+BK327</f>
        <v>279627.82999999996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31354.529999999995</v>
      </c>
      <c r="L130" s="133"/>
      <c r="M130" s="137"/>
      <c r="N130" s="138"/>
      <c r="O130" s="138"/>
      <c r="P130" s="139">
        <f>SUM(P131:P191)</f>
        <v>70.292792999999975</v>
      </c>
      <c r="Q130" s="138"/>
      <c r="R130" s="139">
        <f>SUM(R131:R191)</f>
        <v>9.2100000000000005E-4</v>
      </c>
      <c r="S130" s="138"/>
      <c r="T130" s="140">
        <f>SUM(T131:T191)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SUM(BK131:BK191)</f>
        <v>31354.529999999995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159</v>
      </c>
      <c r="F131" s="148" t="s">
        <v>160</v>
      </c>
      <c r="G131" s="149" t="s">
        <v>161</v>
      </c>
      <c r="H131" s="150">
        <v>12.045</v>
      </c>
      <c r="I131" s="151">
        <v>138.77000000000001</v>
      </c>
      <c r="J131" s="151">
        <f>ROUND(I131*H131,2)</f>
        <v>1671.48</v>
      </c>
      <c r="K131" s="148" t="s">
        <v>162</v>
      </c>
      <c r="L131" s="30"/>
      <c r="M131" s="152" t="s">
        <v>1</v>
      </c>
      <c r="N131" s="153" t="s">
        <v>39</v>
      </c>
      <c r="O131" s="154">
        <v>0.36799999999999999</v>
      </c>
      <c r="P131" s="154">
        <f>O131*H131</f>
        <v>4.4325599999999996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1671.48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1671.48</v>
      </c>
      <c r="BL131" s="17" t="s">
        <v>163</v>
      </c>
      <c r="BM131" s="156" t="s">
        <v>1506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166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1507</v>
      </c>
      <c r="H133" s="165">
        <v>3.1949999999999998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1508</v>
      </c>
      <c r="H134" s="165">
        <v>8.85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4" customFormat="1">
      <c r="B135" s="169"/>
      <c r="D135" s="158" t="s">
        <v>167</v>
      </c>
      <c r="E135" s="170" t="s">
        <v>1</v>
      </c>
      <c r="F135" s="171" t="s">
        <v>172</v>
      </c>
      <c r="H135" s="172">
        <v>12.045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167</v>
      </c>
      <c r="AU135" s="170" t="s">
        <v>83</v>
      </c>
      <c r="AV135" s="14" t="s">
        <v>163</v>
      </c>
      <c r="AW135" s="14" t="s">
        <v>30</v>
      </c>
      <c r="AX135" s="14" t="s">
        <v>81</v>
      </c>
      <c r="AY135" s="170" t="s">
        <v>156</v>
      </c>
    </row>
    <row r="136" spans="1:65" s="2" customFormat="1" ht="16.5" customHeight="1">
      <c r="A136" s="29"/>
      <c r="B136" s="145"/>
      <c r="C136" s="146" t="s">
        <v>83</v>
      </c>
      <c r="D136" s="146" t="s">
        <v>158</v>
      </c>
      <c r="E136" s="147" t="s">
        <v>173</v>
      </c>
      <c r="F136" s="148" t="s">
        <v>174</v>
      </c>
      <c r="G136" s="149" t="s">
        <v>161</v>
      </c>
      <c r="H136" s="150">
        <v>12.045</v>
      </c>
      <c r="I136" s="151">
        <v>29.63</v>
      </c>
      <c r="J136" s="151">
        <f>ROUND(I136*H136,2)</f>
        <v>356.89</v>
      </c>
      <c r="K136" s="148" t="s">
        <v>162</v>
      </c>
      <c r="L136" s="30"/>
      <c r="M136" s="152" t="s">
        <v>1</v>
      </c>
      <c r="N136" s="153" t="s">
        <v>39</v>
      </c>
      <c r="O136" s="154">
        <v>5.8000000000000003E-2</v>
      </c>
      <c r="P136" s="154">
        <f>O136*H136</f>
        <v>0.69861000000000006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163</v>
      </c>
      <c r="AT136" s="156" t="s">
        <v>158</v>
      </c>
      <c r="AU136" s="156" t="s">
        <v>83</v>
      </c>
      <c r="AY136" s="17" t="s">
        <v>156</v>
      </c>
      <c r="BE136" s="157">
        <f>IF(N136="základní",J136,0)</f>
        <v>356.89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81</v>
      </c>
      <c r="BK136" s="157">
        <f>ROUND(I136*H136,2)</f>
        <v>356.89</v>
      </c>
      <c r="BL136" s="17" t="s">
        <v>163</v>
      </c>
      <c r="BM136" s="156" t="s">
        <v>1509</v>
      </c>
    </row>
    <row r="137" spans="1:65" s="2" customFormat="1" ht="38.4">
      <c r="A137" s="29"/>
      <c r="B137" s="30"/>
      <c r="C137" s="29"/>
      <c r="D137" s="158" t="s">
        <v>165</v>
      </c>
      <c r="E137" s="29"/>
      <c r="F137" s="159" t="s">
        <v>176</v>
      </c>
      <c r="G137" s="29"/>
      <c r="H137" s="29"/>
      <c r="I137" s="29"/>
      <c r="J137" s="29"/>
      <c r="K137" s="29"/>
      <c r="L137" s="30"/>
      <c r="M137" s="160"/>
      <c r="N137" s="161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165</v>
      </c>
      <c r="AU137" s="17" t="s">
        <v>83</v>
      </c>
    </row>
    <row r="138" spans="1:65" s="13" customFormat="1">
      <c r="B138" s="162"/>
      <c r="D138" s="158" t="s">
        <v>167</v>
      </c>
      <c r="E138" s="163" t="s">
        <v>1</v>
      </c>
      <c r="F138" s="164" t="s">
        <v>1510</v>
      </c>
      <c r="H138" s="165">
        <v>12.045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156</v>
      </c>
    </row>
    <row r="139" spans="1:65" s="2" customFormat="1" ht="24" customHeight="1">
      <c r="A139" s="29"/>
      <c r="B139" s="145"/>
      <c r="C139" s="146" t="s">
        <v>178</v>
      </c>
      <c r="D139" s="146" t="s">
        <v>158</v>
      </c>
      <c r="E139" s="147" t="s">
        <v>179</v>
      </c>
      <c r="F139" s="148" t="s">
        <v>180</v>
      </c>
      <c r="G139" s="149" t="s">
        <v>161</v>
      </c>
      <c r="H139" s="150">
        <v>15.29</v>
      </c>
      <c r="I139" s="151">
        <v>592.55999999999995</v>
      </c>
      <c r="J139" s="151">
        <f>ROUND(I139*H139,2)</f>
        <v>9060.24</v>
      </c>
      <c r="K139" s="148" t="s">
        <v>162</v>
      </c>
      <c r="L139" s="30"/>
      <c r="M139" s="152" t="s">
        <v>1</v>
      </c>
      <c r="N139" s="153" t="s">
        <v>39</v>
      </c>
      <c r="O139" s="154">
        <v>2.3199999999999998</v>
      </c>
      <c r="P139" s="154">
        <f>O139*H139</f>
        <v>35.472799999999992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9060.24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9060.24</v>
      </c>
      <c r="BL139" s="17" t="s">
        <v>163</v>
      </c>
      <c r="BM139" s="156" t="s">
        <v>1511</v>
      </c>
    </row>
    <row r="140" spans="1:65" s="2" customFormat="1" ht="28.8">
      <c r="A140" s="29"/>
      <c r="B140" s="30"/>
      <c r="C140" s="29"/>
      <c r="D140" s="158" t="s">
        <v>165</v>
      </c>
      <c r="E140" s="29"/>
      <c r="F140" s="159" t="s">
        <v>182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3" customFormat="1">
      <c r="B141" s="162"/>
      <c r="D141" s="158" t="s">
        <v>167</v>
      </c>
      <c r="E141" s="163" t="s">
        <v>1</v>
      </c>
      <c r="F141" s="164" t="s">
        <v>1512</v>
      </c>
      <c r="H141" s="165">
        <v>8.0399999999999991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74</v>
      </c>
      <c r="AY141" s="163" t="s">
        <v>156</v>
      </c>
    </row>
    <row r="142" spans="1:65" s="13" customFormat="1">
      <c r="B142" s="162"/>
      <c r="D142" s="158" t="s">
        <v>167</v>
      </c>
      <c r="E142" s="163" t="s">
        <v>1</v>
      </c>
      <c r="F142" s="164" t="s">
        <v>1513</v>
      </c>
      <c r="H142" s="165">
        <v>7.25</v>
      </c>
      <c r="L142" s="162"/>
      <c r="M142" s="166"/>
      <c r="N142" s="167"/>
      <c r="O142" s="167"/>
      <c r="P142" s="167"/>
      <c r="Q142" s="167"/>
      <c r="R142" s="167"/>
      <c r="S142" s="167"/>
      <c r="T142" s="168"/>
      <c r="AT142" s="163" t="s">
        <v>167</v>
      </c>
      <c r="AU142" s="163" t="s">
        <v>83</v>
      </c>
      <c r="AV142" s="13" t="s">
        <v>83</v>
      </c>
      <c r="AW142" s="13" t="s">
        <v>30</v>
      </c>
      <c r="AX142" s="13" t="s">
        <v>74</v>
      </c>
      <c r="AY142" s="163" t="s">
        <v>156</v>
      </c>
    </row>
    <row r="143" spans="1:65" s="14" customFormat="1">
      <c r="B143" s="169"/>
      <c r="D143" s="158" t="s">
        <v>167</v>
      </c>
      <c r="E143" s="170" t="s">
        <v>1</v>
      </c>
      <c r="F143" s="171" t="s">
        <v>172</v>
      </c>
      <c r="H143" s="172">
        <v>15.29</v>
      </c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167</v>
      </c>
      <c r="AU143" s="170" t="s">
        <v>83</v>
      </c>
      <c r="AV143" s="14" t="s">
        <v>163</v>
      </c>
      <c r="AW143" s="14" t="s">
        <v>30</v>
      </c>
      <c r="AX143" s="14" t="s">
        <v>81</v>
      </c>
      <c r="AY143" s="170" t="s">
        <v>156</v>
      </c>
    </row>
    <row r="144" spans="1:65" s="2" customFormat="1" ht="24" customHeight="1">
      <c r="A144" s="29"/>
      <c r="B144" s="145"/>
      <c r="C144" s="146" t="s">
        <v>163</v>
      </c>
      <c r="D144" s="146" t="s">
        <v>158</v>
      </c>
      <c r="E144" s="147" t="s">
        <v>184</v>
      </c>
      <c r="F144" s="148" t="s">
        <v>185</v>
      </c>
      <c r="G144" s="149" t="s">
        <v>161</v>
      </c>
      <c r="H144" s="150">
        <v>15.29</v>
      </c>
      <c r="I144" s="151">
        <v>22.58</v>
      </c>
      <c r="J144" s="151">
        <f>ROUND(I144*H144,2)</f>
        <v>345.25</v>
      </c>
      <c r="K144" s="148" t="s">
        <v>162</v>
      </c>
      <c r="L144" s="30"/>
      <c r="M144" s="152" t="s">
        <v>1</v>
      </c>
      <c r="N144" s="153" t="s">
        <v>39</v>
      </c>
      <c r="O144" s="154">
        <v>0.65400000000000003</v>
      </c>
      <c r="P144" s="154">
        <f>O144*H144</f>
        <v>9.9996600000000004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163</v>
      </c>
      <c r="AT144" s="156" t="s">
        <v>158</v>
      </c>
      <c r="AU144" s="156" t="s">
        <v>83</v>
      </c>
      <c r="AY144" s="17" t="s">
        <v>156</v>
      </c>
      <c r="BE144" s="157">
        <f>IF(N144="základní",J144,0)</f>
        <v>345.25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81</v>
      </c>
      <c r="BK144" s="157">
        <f>ROUND(I144*H144,2)</f>
        <v>345.25</v>
      </c>
      <c r="BL144" s="17" t="s">
        <v>163</v>
      </c>
      <c r="BM144" s="156" t="s">
        <v>1514</v>
      </c>
    </row>
    <row r="145" spans="1:65" s="2" customFormat="1" ht="28.8">
      <c r="A145" s="29"/>
      <c r="B145" s="30"/>
      <c r="C145" s="29"/>
      <c r="D145" s="158" t="s">
        <v>165</v>
      </c>
      <c r="E145" s="29"/>
      <c r="F145" s="159" t="s">
        <v>187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165</v>
      </c>
      <c r="AU145" s="17" t="s">
        <v>83</v>
      </c>
    </row>
    <row r="146" spans="1:65" s="13" customFormat="1">
      <c r="B146" s="162"/>
      <c r="D146" s="158" t="s">
        <v>167</v>
      </c>
      <c r="E146" s="163" t="s">
        <v>1</v>
      </c>
      <c r="F146" s="164" t="s">
        <v>1515</v>
      </c>
      <c r="H146" s="165">
        <v>15.29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156</v>
      </c>
    </row>
    <row r="147" spans="1:65" s="2" customFormat="1" ht="24" customHeight="1">
      <c r="A147" s="29"/>
      <c r="B147" s="145"/>
      <c r="C147" s="146" t="s">
        <v>189</v>
      </c>
      <c r="D147" s="146" t="s">
        <v>158</v>
      </c>
      <c r="E147" s="147" t="s">
        <v>190</v>
      </c>
      <c r="F147" s="148" t="s">
        <v>191</v>
      </c>
      <c r="G147" s="149" t="s">
        <v>161</v>
      </c>
      <c r="H147" s="150">
        <v>7.8</v>
      </c>
      <c r="I147" s="151">
        <v>62.92</v>
      </c>
      <c r="J147" s="151">
        <f>ROUND(I147*H147,2)</f>
        <v>490.78</v>
      </c>
      <c r="K147" s="148" t="s">
        <v>162</v>
      </c>
      <c r="L147" s="30"/>
      <c r="M147" s="152" t="s">
        <v>1</v>
      </c>
      <c r="N147" s="153" t="s">
        <v>39</v>
      </c>
      <c r="O147" s="154">
        <v>0.05</v>
      </c>
      <c r="P147" s="154">
        <f>O147*H147</f>
        <v>0.39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490.78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490.78</v>
      </c>
      <c r="BL147" s="17" t="s">
        <v>163</v>
      </c>
      <c r="BM147" s="156" t="s">
        <v>1516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193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 ht="20.399999999999999">
      <c r="B149" s="162"/>
      <c r="D149" s="158" t="s">
        <v>167</v>
      </c>
      <c r="E149" s="163" t="s">
        <v>1</v>
      </c>
      <c r="F149" s="164" t="s">
        <v>1517</v>
      </c>
      <c r="H149" s="165">
        <v>3.1949999999999998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74</v>
      </c>
      <c r="AY149" s="163" t="s">
        <v>156</v>
      </c>
    </row>
    <row r="150" spans="1:65" s="13" customFormat="1" ht="20.399999999999999">
      <c r="B150" s="162"/>
      <c r="D150" s="158" t="s">
        <v>167</v>
      </c>
      <c r="E150" s="163" t="s">
        <v>1</v>
      </c>
      <c r="F150" s="164" t="s">
        <v>1518</v>
      </c>
      <c r="H150" s="165">
        <v>4.6050000000000004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167</v>
      </c>
      <c r="AU150" s="163" t="s">
        <v>83</v>
      </c>
      <c r="AV150" s="13" t="s">
        <v>83</v>
      </c>
      <c r="AW150" s="13" t="s">
        <v>30</v>
      </c>
      <c r="AX150" s="13" t="s">
        <v>74</v>
      </c>
      <c r="AY150" s="163" t="s">
        <v>156</v>
      </c>
    </row>
    <row r="151" spans="1:65" s="14" customFormat="1">
      <c r="B151" s="169"/>
      <c r="D151" s="158" t="s">
        <v>167</v>
      </c>
      <c r="E151" s="170" t="s">
        <v>1</v>
      </c>
      <c r="F151" s="171" t="s">
        <v>172</v>
      </c>
      <c r="H151" s="172">
        <v>7.8000000000000007</v>
      </c>
      <c r="L151" s="169"/>
      <c r="M151" s="173"/>
      <c r="N151" s="174"/>
      <c r="O151" s="174"/>
      <c r="P151" s="174"/>
      <c r="Q151" s="174"/>
      <c r="R151" s="174"/>
      <c r="S151" s="174"/>
      <c r="T151" s="175"/>
      <c r="AT151" s="170" t="s">
        <v>167</v>
      </c>
      <c r="AU151" s="170" t="s">
        <v>83</v>
      </c>
      <c r="AV151" s="14" t="s">
        <v>163</v>
      </c>
      <c r="AW151" s="14" t="s">
        <v>30</v>
      </c>
      <c r="AX151" s="14" t="s">
        <v>81</v>
      </c>
      <c r="AY151" s="170" t="s">
        <v>156</v>
      </c>
    </row>
    <row r="152" spans="1:65" s="2" customFormat="1" ht="24" customHeight="1">
      <c r="A152" s="29"/>
      <c r="B152" s="145"/>
      <c r="C152" s="146" t="s">
        <v>195</v>
      </c>
      <c r="D152" s="146" t="s">
        <v>158</v>
      </c>
      <c r="E152" s="147" t="s">
        <v>196</v>
      </c>
      <c r="F152" s="148" t="s">
        <v>197</v>
      </c>
      <c r="G152" s="149" t="s">
        <v>161</v>
      </c>
      <c r="H152" s="150">
        <v>24.5</v>
      </c>
      <c r="I152" s="151">
        <v>126.59</v>
      </c>
      <c r="J152" s="151">
        <f>ROUND(I152*H152,2)</f>
        <v>3101.46</v>
      </c>
      <c r="K152" s="148" t="s">
        <v>162</v>
      </c>
      <c r="L152" s="30"/>
      <c r="M152" s="152" t="s">
        <v>1</v>
      </c>
      <c r="N152" s="153" t="s">
        <v>39</v>
      </c>
      <c r="O152" s="154">
        <v>8.3000000000000004E-2</v>
      </c>
      <c r="P152" s="154">
        <f>O152*H152</f>
        <v>2.0335000000000001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163</v>
      </c>
      <c r="AT152" s="156" t="s">
        <v>158</v>
      </c>
      <c r="AU152" s="156" t="s">
        <v>83</v>
      </c>
      <c r="AY152" s="17" t="s">
        <v>156</v>
      </c>
      <c r="BE152" s="157">
        <f>IF(N152="základní",J152,0)</f>
        <v>3101.46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81</v>
      </c>
      <c r="BK152" s="157">
        <f>ROUND(I152*H152,2)</f>
        <v>3101.46</v>
      </c>
      <c r="BL152" s="17" t="s">
        <v>163</v>
      </c>
      <c r="BM152" s="156" t="s">
        <v>1519</v>
      </c>
    </row>
    <row r="153" spans="1:65" s="2" customFormat="1" ht="38.4">
      <c r="A153" s="29"/>
      <c r="B153" s="30"/>
      <c r="C153" s="29"/>
      <c r="D153" s="158" t="s">
        <v>165</v>
      </c>
      <c r="E153" s="29"/>
      <c r="F153" s="159" t="s">
        <v>199</v>
      </c>
      <c r="G153" s="29"/>
      <c r="H153" s="29"/>
      <c r="I153" s="29"/>
      <c r="J153" s="29"/>
      <c r="K153" s="29"/>
      <c r="L153" s="30"/>
      <c r="M153" s="160"/>
      <c r="N153" s="161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165</v>
      </c>
      <c r="AU153" s="17" t="s">
        <v>83</v>
      </c>
    </row>
    <row r="154" spans="1:65" s="13" customFormat="1">
      <c r="B154" s="162"/>
      <c r="D154" s="158" t="s">
        <v>167</v>
      </c>
      <c r="E154" s="163" t="s">
        <v>1</v>
      </c>
      <c r="F154" s="164" t="s">
        <v>1520</v>
      </c>
      <c r="H154" s="165">
        <v>24.5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167</v>
      </c>
      <c r="AU154" s="163" t="s">
        <v>83</v>
      </c>
      <c r="AV154" s="13" t="s">
        <v>83</v>
      </c>
      <c r="AW154" s="13" t="s">
        <v>30</v>
      </c>
      <c r="AX154" s="13" t="s">
        <v>81</v>
      </c>
      <c r="AY154" s="163" t="s">
        <v>156</v>
      </c>
    </row>
    <row r="155" spans="1:65" s="2" customFormat="1" ht="24" customHeight="1">
      <c r="A155" s="29"/>
      <c r="B155" s="145"/>
      <c r="C155" s="146" t="s">
        <v>202</v>
      </c>
      <c r="D155" s="146" t="s">
        <v>158</v>
      </c>
      <c r="E155" s="147" t="s">
        <v>203</v>
      </c>
      <c r="F155" s="148" t="s">
        <v>204</v>
      </c>
      <c r="G155" s="149" t="s">
        <v>161</v>
      </c>
      <c r="H155" s="150">
        <v>245</v>
      </c>
      <c r="I155" s="151">
        <v>6.63</v>
      </c>
      <c r="J155" s="151">
        <f>ROUND(I155*H155,2)</f>
        <v>1624.35</v>
      </c>
      <c r="K155" s="148" t="s">
        <v>162</v>
      </c>
      <c r="L155" s="30"/>
      <c r="M155" s="152" t="s">
        <v>1</v>
      </c>
      <c r="N155" s="153" t="s">
        <v>39</v>
      </c>
      <c r="O155" s="154">
        <v>4.0000000000000001E-3</v>
      </c>
      <c r="P155" s="154">
        <f>O155*H155</f>
        <v>0.98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163</v>
      </c>
      <c r="AT155" s="156" t="s">
        <v>158</v>
      </c>
      <c r="AU155" s="156" t="s">
        <v>83</v>
      </c>
      <c r="AY155" s="17" t="s">
        <v>156</v>
      </c>
      <c r="BE155" s="157">
        <f>IF(N155="základní",J155,0)</f>
        <v>1624.35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81</v>
      </c>
      <c r="BK155" s="157">
        <f>ROUND(I155*H155,2)</f>
        <v>1624.35</v>
      </c>
      <c r="BL155" s="17" t="s">
        <v>163</v>
      </c>
      <c r="BM155" s="156" t="s">
        <v>1521</v>
      </c>
    </row>
    <row r="156" spans="1:65" s="2" customFormat="1" ht="38.4">
      <c r="A156" s="29"/>
      <c r="B156" s="30"/>
      <c r="C156" s="29"/>
      <c r="D156" s="158" t="s">
        <v>165</v>
      </c>
      <c r="E156" s="29"/>
      <c r="F156" s="159" t="s">
        <v>206</v>
      </c>
      <c r="G156" s="29"/>
      <c r="H156" s="29"/>
      <c r="I156" s="29"/>
      <c r="J156" s="29"/>
      <c r="K156" s="29"/>
      <c r="L156" s="30"/>
      <c r="M156" s="160"/>
      <c r="N156" s="161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165</v>
      </c>
      <c r="AU156" s="17" t="s">
        <v>83</v>
      </c>
    </row>
    <row r="157" spans="1:65" s="13" customFormat="1">
      <c r="B157" s="162"/>
      <c r="D157" s="158" t="s">
        <v>167</v>
      </c>
      <c r="E157" s="163" t="s">
        <v>1</v>
      </c>
      <c r="F157" s="164" t="s">
        <v>1522</v>
      </c>
      <c r="H157" s="165">
        <v>245</v>
      </c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167</v>
      </c>
      <c r="AU157" s="163" t="s">
        <v>83</v>
      </c>
      <c r="AV157" s="13" t="s">
        <v>83</v>
      </c>
      <c r="AW157" s="13" t="s">
        <v>30</v>
      </c>
      <c r="AX157" s="13" t="s">
        <v>81</v>
      </c>
      <c r="AY157" s="163" t="s">
        <v>156</v>
      </c>
    </row>
    <row r="158" spans="1:65" s="2" customFormat="1" ht="16.5" customHeight="1">
      <c r="A158" s="29"/>
      <c r="B158" s="145"/>
      <c r="C158" s="146" t="s">
        <v>208</v>
      </c>
      <c r="D158" s="146" t="s">
        <v>158</v>
      </c>
      <c r="E158" s="147" t="s">
        <v>1126</v>
      </c>
      <c r="F158" s="148" t="s">
        <v>1127</v>
      </c>
      <c r="G158" s="149" t="s">
        <v>161</v>
      </c>
      <c r="H158" s="150">
        <v>4.6050000000000004</v>
      </c>
      <c r="I158" s="151">
        <v>123.73</v>
      </c>
      <c r="J158" s="151">
        <f>ROUND(I158*H158,2)</f>
        <v>569.78</v>
      </c>
      <c r="K158" s="148" t="s">
        <v>162</v>
      </c>
      <c r="L158" s="30"/>
      <c r="M158" s="152" t="s">
        <v>1</v>
      </c>
      <c r="N158" s="153" t="s">
        <v>39</v>
      </c>
      <c r="O158" s="154">
        <v>0.65200000000000002</v>
      </c>
      <c r="P158" s="154">
        <f>O158*H158</f>
        <v>3.0024600000000006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163</v>
      </c>
      <c r="AT158" s="156" t="s">
        <v>158</v>
      </c>
      <c r="AU158" s="156" t="s">
        <v>83</v>
      </c>
      <c r="AY158" s="17" t="s">
        <v>156</v>
      </c>
      <c r="BE158" s="157">
        <f>IF(N158="základní",J158,0)</f>
        <v>569.78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81</v>
      </c>
      <c r="BK158" s="157">
        <f>ROUND(I158*H158,2)</f>
        <v>569.78</v>
      </c>
      <c r="BL158" s="17" t="s">
        <v>163</v>
      </c>
      <c r="BM158" s="156" t="s">
        <v>1523</v>
      </c>
    </row>
    <row r="159" spans="1:65" s="2" customFormat="1" ht="19.2">
      <c r="A159" s="29"/>
      <c r="B159" s="30"/>
      <c r="C159" s="29"/>
      <c r="D159" s="158" t="s">
        <v>165</v>
      </c>
      <c r="E159" s="29"/>
      <c r="F159" s="159" t="s">
        <v>1129</v>
      </c>
      <c r="G159" s="29"/>
      <c r="H159" s="29"/>
      <c r="I159" s="29"/>
      <c r="J159" s="29"/>
      <c r="K159" s="29"/>
      <c r="L159" s="30"/>
      <c r="M159" s="160"/>
      <c r="N159" s="161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165</v>
      </c>
      <c r="AU159" s="17" t="s">
        <v>83</v>
      </c>
    </row>
    <row r="160" spans="1:65" s="13" customFormat="1">
      <c r="B160" s="162"/>
      <c r="D160" s="158" t="s">
        <v>167</v>
      </c>
      <c r="E160" s="163" t="s">
        <v>1</v>
      </c>
      <c r="F160" s="164" t="s">
        <v>1524</v>
      </c>
      <c r="H160" s="165">
        <v>4.6050000000000004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167</v>
      </c>
      <c r="AU160" s="163" t="s">
        <v>83</v>
      </c>
      <c r="AV160" s="13" t="s">
        <v>83</v>
      </c>
      <c r="AW160" s="13" t="s">
        <v>30</v>
      </c>
      <c r="AX160" s="13" t="s">
        <v>81</v>
      </c>
      <c r="AY160" s="163" t="s">
        <v>156</v>
      </c>
    </row>
    <row r="161" spans="1:65" s="2" customFormat="1" ht="16.5" customHeight="1">
      <c r="A161" s="29"/>
      <c r="B161" s="145"/>
      <c r="C161" s="146" t="s">
        <v>214</v>
      </c>
      <c r="D161" s="146" t="s">
        <v>158</v>
      </c>
      <c r="E161" s="147" t="s">
        <v>209</v>
      </c>
      <c r="F161" s="148" t="s">
        <v>210</v>
      </c>
      <c r="G161" s="149" t="s">
        <v>161</v>
      </c>
      <c r="H161" s="150">
        <v>3.1949999999999998</v>
      </c>
      <c r="I161" s="151">
        <v>15.61</v>
      </c>
      <c r="J161" s="151">
        <f>ROUND(I161*H161,2)</f>
        <v>49.87</v>
      </c>
      <c r="K161" s="148" t="s">
        <v>162</v>
      </c>
      <c r="L161" s="30"/>
      <c r="M161" s="152" t="s">
        <v>1</v>
      </c>
      <c r="N161" s="153" t="s">
        <v>39</v>
      </c>
      <c r="O161" s="154">
        <v>8.9999999999999993E-3</v>
      </c>
      <c r="P161" s="154">
        <f>O161*H161</f>
        <v>2.8754999999999996E-2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163</v>
      </c>
      <c r="AT161" s="156" t="s">
        <v>158</v>
      </c>
      <c r="AU161" s="156" t="s">
        <v>83</v>
      </c>
      <c r="AY161" s="17" t="s">
        <v>156</v>
      </c>
      <c r="BE161" s="157">
        <f>IF(N161="základní",J161,0)</f>
        <v>49.87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81</v>
      </c>
      <c r="BK161" s="157">
        <f>ROUND(I161*H161,2)</f>
        <v>49.87</v>
      </c>
      <c r="BL161" s="17" t="s">
        <v>163</v>
      </c>
      <c r="BM161" s="156" t="s">
        <v>1525</v>
      </c>
    </row>
    <row r="162" spans="1:65" s="2" customFormat="1">
      <c r="A162" s="29"/>
      <c r="B162" s="30"/>
      <c r="C162" s="29"/>
      <c r="D162" s="158" t="s">
        <v>165</v>
      </c>
      <c r="E162" s="29"/>
      <c r="F162" s="159" t="s">
        <v>212</v>
      </c>
      <c r="G162" s="29"/>
      <c r="H162" s="29"/>
      <c r="I162" s="29"/>
      <c r="J162" s="29"/>
      <c r="K162" s="29"/>
      <c r="L162" s="30"/>
      <c r="M162" s="160"/>
      <c r="N162" s="161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165</v>
      </c>
      <c r="AU162" s="17" t="s">
        <v>83</v>
      </c>
    </row>
    <row r="163" spans="1:65" s="13" customFormat="1">
      <c r="B163" s="162"/>
      <c r="D163" s="158" t="s">
        <v>167</v>
      </c>
      <c r="E163" s="163" t="s">
        <v>1</v>
      </c>
      <c r="F163" s="164" t="s">
        <v>1526</v>
      </c>
      <c r="H163" s="165">
        <v>3.1949999999999998</v>
      </c>
      <c r="L163" s="162"/>
      <c r="M163" s="166"/>
      <c r="N163" s="167"/>
      <c r="O163" s="167"/>
      <c r="P163" s="167"/>
      <c r="Q163" s="167"/>
      <c r="R163" s="167"/>
      <c r="S163" s="167"/>
      <c r="T163" s="168"/>
      <c r="AT163" s="163" t="s">
        <v>167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156</v>
      </c>
    </row>
    <row r="164" spans="1:65" s="2" customFormat="1" ht="24" customHeight="1">
      <c r="A164" s="29"/>
      <c r="B164" s="145"/>
      <c r="C164" s="146" t="s">
        <v>222</v>
      </c>
      <c r="D164" s="146" t="s">
        <v>158</v>
      </c>
      <c r="E164" s="147" t="s">
        <v>215</v>
      </c>
      <c r="F164" s="148" t="s">
        <v>216</v>
      </c>
      <c r="G164" s="149" t="s">
        <v>217</v>
      </c>
      <c r="H164" s="150">
        <v>44.1</v>
      </c>
      <c r="I164" s="151">
        <v>184.05</v>
      </c>
      <c r="J164" s="151">
        <f>ROUND(I164*H164,2)</f>
        <v>8116.61</v>
      </c>
      <c r="K164" s="148" t="s">
        <v>162</v>
      </c>
      <c r="L164" s="30"/>
      <c r="M164" s="152" t="s">
        <v>1</v>
      </c>
      <c r="N164" s="153" t="s">
        <v>39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6" t="s">
        <v>163</v>
      </c>
      <c r="AT164" s="156" t="s">
        <v>158</v>
      </c>
      <c r="AU164" s="156" t="s">
        <v>83</v>
      </c>
      <c r="AY164" s="17" t="s">
        <v>156</v>
      </c>
      <c r="BE164" s="157">
        <f>IF(N164="základní",J164,0)</f>
        <v>8116.61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81</v>
      </c>
      <c r="BK164" s="157">
        <f>ROUND(I164*H164,2)</f>
        <v>8116.61</v>
      </c>
      <c r="BL164" s="17" t="s">
        <v>163</v>
      </c>
      <c r="BM164" s="156" t="s">
        <v>1527</v>
      </c>
    </row>
    <row r="165" spans="1:65" s="2" customFormat="1" ht="28.8">
      <c r="A165" s="29"/>
      <c r="B165" s="30"/>
      <c r="C165" s="29"/>
      <c r="D165" s="158" t="s">
        <v>165</v>
      </c>
      <c r="E165" s="29"/>
      <c r="F165" s="159" t="s">
        <v>219</v>
      </c>
      <c r="G165" s="29"/>
      <c r="H165" s="29"/>
      <c r="I165" s="29"/>
      <c r="J165" s="29"/>
      <c r="K165" s="29"/>
      <c r="L165" s="30"/>
      <c r="M165" s="160"/>
      <c r="N165" s="161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7" t="s">
        <v>165</v>
      </c>
      <c r="AU165" s="17" t="s">
        <v>83</v>
      </c>
    </row>
    <row r="166" spans="1:65" s="13" customFormat="1">
      <c r="B166" s="162"/>
      <c r="D166" s="158" t="s">
        <v>167</v>
      </c>
      <c r="E166" s="163" t="s">
        <v>1</v>
      </c>
      <c r="F166" s="164" t="s">
        <v>1528</v>
      </c>
      <c r="H166" s="165">
        <v>24.5</v>
      </c>
      <c r="L166" s="162"/>
      <c r="M166" s="166"/>
      <c r="N166" s="167"/>
      <c r="O166" s="167"/>
      <c r="P166" s="167"/>
      <c r="Q166" s="167"/>
      <c r="R166" s="167"/>
      <c r="S166" s="167"/>
      <c r="T166" s="168"/>
      <c r="AT166" s="163" t="s">
        <v>167</v>
      </c>
      <c r="AU166" s="163" t="s">
        <v>83</v>
      </c>
      <c r="AV166" s="13" t="s">
        <v>83</v>
      </c>
      <c r="AW166" s="13" t="s">
        <v>30</v>
      </c>
      <c r="AX166" s="13" t="s">
        <v>81</v>
      </c>
      <c r="AY166" s="163" t="s">
        <v>156</v>
      </c>
    </row>
    <row r="167" spans="1:65" s="13" customFormat="1">
      <c r="B167" s="162"/>
      <c r="D167" s="158" t="s">
        <v>167</v>
      </c>
      <c r="F167" s="164" t="s">
        <v>1529</v>
      </c>
      <c r="H167" s="165">
        <v>44.1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</v>
      </c>
      <c r="AX167" s="13" t="s">
        <v>81</v>
      </c>
      <c r="AY167" s="163" t="s">
        <v>156</v>
      </c>
    </row>
    <row r="168" spans="1:65" s="2" customFormat="1" ht="24" customHeight="1">
      <c r="A168" s="29"/>
      <c r="B168" s="145"/>
      <c r="C168" s="146" t="s">
        <v>230</v>
      </c>
      <c r="D168" s="146" t="s">
        <v>158</v>
      </c>
      <c r="E168" s="147" t="s">
        <v>1149</v>
      </c>
      <c r="F168" s="148" t="s">
        <v>1150</v>
      </c>
      <c r="G168" s="149" t="s">
        <v>225</v>
      </c>
      <c r="H168" s="150">
        <v>30.7</v>
      </c>
      <c r="I168" s="151">
        <v>25.4</v>
      </c>
      <c r="J168" s="151">
        <f>ROUND(I168*H168,2)</f>
        <v>779.78</v>
      </c>
      <c r="K168" s="148" t="s">
        <v>162</v>
      </c>
      <c r="L168" s="30"/>
      <c r="M168" s="152" t="s">
        <v>1</v>
      </c>
      <c r="N168" s="153" t="s">
        <v>39</v>
      </c>
      <c r="O168" s="154">
        <v>0.09</v>
      </c>
      <c r="P168" s="154">
        <f>O168*H168</f>
        <v>2.7629999999999999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163</v>
      </c>
      <c r="AT168" s="156" t="s">
        <v>158</v>
      </c>
      <c r="AU168" s="156" t="s">
        <v>83</v>
      </c>
      <c r="AY168" s="17" t="s">
        <v>156</v>
      </c>
      <c r="BE168" s="157">
        <f>IF(N168="základní",J168,0)</f>
        <v>779.78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779.78</v>
      </c>
      <c r="BL168" s="17" t="s">
        <v>163</v>
      </c>
      <c r="BM168" s="156" t="s">
        <v>1530</v>
      </c>
    </row>
    <row r="169" spans="1:65" s="2" customFormat="1" ht="38.4">
      <c r="A169" s="29"/>
      <c r="B169" s="30"/>
      <c r="C169" s="29"/>
      <c r="D169" s="158" t="s">
        <v>165</v>
      </c>
      <c r="E169" s="29"/>
      <c r="F169" s="159" t="s">
        <v>1152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1531</v>
      </c>
      <c r="H170" s="165">
        <v>30.7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2" customFormat="1" ht="24" customHeight="1">
      <c r="A171" s="29"/>
      <c r="B171" s="145"/>
      <c r="C171" s="146" t="s">
        <v>237</v>
      </c>
      <c r="D171" s="146" t="s">
        <v>158</v>
      </c>
      <c r="E171" s="147" t="s">
        <v>1154</v>
      </c>
      <c r="F171" s="148" t="s">
        <v>1155</v>
      </c>
      <c r="G171" s="149" t="s">
        <v>225</v>
      </c>
      <c r="H171" s="150">
        <v>30.7</v>
      </c>
      <c r="I171" s="151">
        <v>79.709999999999994</v>
      </c>
      <c r="J171" s="151">
        <f>ROUND(I171*H171,2)</f>
        <v>2447.1</v>
      </c>
      <c r="K171" s="148" t="s">
        <v>162</v>
      </c>
      <c r="L171" s="30"/>
      <c r="M171" s="152" t="s">
        <v>1</v>
      </c>
      <c r="N171" s="153" t="s">
        <v>39</v>
      </c>
      <c r="O171" s="154">
        <v>0.17699999999999999</v>
      </c>
      <c r="P171" s="154">
        <f>O171*H171</f>
        <v>5.4338999999999995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163</v>
      </c>
      <c r="AT171" s="156" t="s">
        <v>158</v>
      </c>
      <c r="AU171" s="156" t="s">
        <v>83</v>
      </c>
      <c r="AY171" s="17" t="s">
        <v>156</v>
      </c>
      <c r="BE171" s="157">
        <f>IF(N171="základní",J171,0)</f>
        <v>2447.1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81</v>
      </c>
      <c r="BK171" s="157">
        <f>ROUND(I171*H171,2)</f>
        <v>2447.1</v>
      </c>
      <c r="BL171" s="17" t="s">
        <v>163</v>
      </c>
      <c r="BM171" s="156" t="s">
        <v>1532</v>
      </c>
    </row>
    <row r="172" spans="1:65" s="2" customFormat="1" ht="28.8">
      <c r="A172" s="29"/>
      <c r="B172" s="30"/>
      <c r="C172" s="29"/>
      <c r="D172" s="158" t="s">
        <v>165</v>
      </c>
      <c r="E172" s="29"/>
      <c r="F172" s="159" t="s">
        <v>1157</v>
      </c>
      <c r="G172" s="29"/>
      <c r="H172" s="29"/>
      <c r="I172" s="29"/>
      <c r="J172" s="29"/>
      <c r="K172" s="29"/>
      <c r="L172" s="30"/>
      <c r="M172" s="160"/>
      <c r="N172" s="161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165</v>
      </c>
      <c r="AU172" s="17" t="s">
        <v>83</v>
      </c>
    </row>
    <row r="173" spans="1:65" s="13" customFormat="1">
      <c r="B173" s="162"/>
      <c r="D173" s="158" t="s">
        <v>167</v>
      </c>
      <c r="E173" s="163" t="s">
        <v>1</v>
      </c>
      <c r="F173" s="164" t="s">
        <v>1531</v>
      </c>
      <c r="H173" s="165">
        <v>30.7</v>
      </c>
      <c r="L173" s="162"/>
      <c r="M173" s="166"/>
      <c r="N173" s="167"/>
      <c r="O173" s="167"/>
      <c r="P173" s="167"/>
      <c r="Q173" s="167"/>
      <c r="R173" s="167"/>
      <c r="S173" s="167"/>
      <c r="T173" s="168"/>
      <c r="AT173" s="163" t="s">
        <v>167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156</v>
      </c>
    </row>
    <row r="174" spans="1:65" s="2" customFormat="1" ht="24" customHeight="1">
      <c r="A174" s="29"/>
      <c r="B174" s="145"/>
      <c r="C174" s="146" t="s">
        <v>243</v>
      </c>
      <c r="D174" s="146" t="s">
        <v>158</v>
      </c>
      <c r="E174" s="147" t="s">
        <v>1158</v>
      </c>
      <c r="F174" s="148" t="s">
        <v>1159</v>
      </c>
      <c r="G174" s="149" t="s">
        <v>225</v>
      </c>
      <c r="H174" s="150">
        <v>30.7</v>
      </c>
      <c r="I174" s="151">
        <v>24.09</v>
      </c>
      <c r="J174" s="151">
        <f>ROUND(I174*H174,2)</f>
        <v>739.56</v>
      </c>
      <c r="K174" s="148" t="s">
        <v>162</v>
      </c>
      <c r="L174" s="30"/>
      <c r="M174" s="152" t="s">
        <v>1</v>
      </c>
      <c r="N174" s="153" t="s">
        <v>39</v>
      </c>
      <c r="O174" s="154">
        <v>5.8000000000000003E-2</v>
      </c>
      <c r="P174" s="154">
        <f>O174*H174</f>
        <v>1.7806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6" t="s">
        <v>163</v>
      </c>
      <c r="AT174" s="156" t="s">
        <v>158</v>
      </c>
      <c r="AU174" s="156" t="s">
        <v>83</v>
      </c>
      <c r="AY174" s="17" t="s">
        <v>156</v>
      </c>
      <c r="BE174" s="157">
        <f>IF(N174="základní",J174,0)</f>
        <v>739.56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81</v>
      </c>
      <c r="BK174" s="157">
        <f>ROUND(I174*H174,2)</f>
        <v>739.56</v>
      </c>
      <c r="BL174" s="17" t="s">
        <v>163</v>
      </c>
      <c r="BM174" s="156" t="s">
        <v>1533</v>
      </c>
    </row>
    <row r="175" spans="1:65" s="2" customFormat="1" ht="28.8">
      <c r="A175" s="29"/>
      <c r="B175" s="30"/>
      <c r="C175" s="29"/>
      <c r="D175" s="158" t="s">
        <v>165</v>
      </c>
      <c r="E175" s="29"/>
      <c r="F175" s="159" t="s">
        <v>1161</v>
      </c>
      <c r="G175" s="29"/>
      <c r="H175" s="29"/>
      <c r="I175" s="29"/>
      <c r="J175" s="29"/>
      <c r="K175" s="29"/>
      <c r="L175" s="30"/>
      <c r="M175" s="160"/>
      <c r="N175" s="161"/>
      <c r="O175" s="55"/>
      <c r="P175" s="55"/>
      <c r="Q175" s="55"/>
      <c r="R175" s="55"/>
      <c r="S175" s="55"/>
      <c r="T175" s="56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7" t="s">
        <v>165</v>
      </c>
      <c r="AU175" s="17" t="s">
        <v>83</v>
      </c>
    </row>
    <row r="176" spans="1:65" s="13" customFormat="1">
      <c r="B176" s="162"/>
      <c r="D176" s="158" t="s">
        <v>167</v>
      </c>
      <c r="E176" s="163" t="s">
        <v>1</v>
      </c>
      <c r="F176" s="164" t="s">
        <v>1531</v>
      </c>
      <c r="H176" s="165">
        <v>30.7</v>
      </c>
      <c r="L176" s="162"/>
      <c r="M176" s="166"/>
      <c r="N176" s="167"/>
      <c r="O176" s="167"/>
      <c r="P176" s="167"/>
      <c r="Q176" s="167"/>
      <c r="R176" s="167"/>
      <c r="S176" s="167"/>
      <c r="T176" s="168"/>
      <c r="AT176" s="163" t="s">
        <v>167</v>
      </c>
      <c r="AU176" s="163" t="s">
        <v>83</v>
      </c>
      <c r="AV176" s="13" t="s">
        <v>83</v>
      </c>
      <c r="AW176" s="13" t="s">
        <v>30</v>
      </c>
      <c r="AX176" s="13" t="s">
        <v>81</v>
      </c>
      <c r="AY176" s="163" t="s">
        <v>156</v>
      </c>
    </row>
    <row r="177" spans="1:65" s="2" customFormat="1" ht="16.5" customHeight="1">
      <c r="A177" s="29"/>
      <c r="B177" s="145"/>
      <c r="C177" s="176" t="s">
        <v>249</v>
      </c>
      <c r="D177" s="176" t="s">
        <v>254</v>
      </c>
      <c r="E177" s="177" t="s">
        <v>1162</v>
      </c>
      <c r="F177" s="178" t="s">
        <v>1163</v>
      </c>
      <c r="G177" s="179" t="s">
        <v>1164</v>
      </c>
      <c r="H177" s="180">
        <v>0.92100000000000004</v>
      </c>
      <c r="I177" s="181">
        <v>153.38</v>
      </c>
      <c r="J177" s="181">
        <f>ROUND(I177*H177,2)</f>
        <v>141.26</v>
      </c>
      <c r="K177" s="178" t="s">
        <v>162</v>
      </c>
      <c r="L177" s="182"/>
      <c r="M177" s="183" t="s">
        <v>1</v>
      </c>
      <c r="N177" s="184" t="s">
        <v>39</v>
      </c>
      <c r="O177" s="154">
        <v>0</v>
      </c>
      <c r="P177" s="154">
        <f>O177*H177</f>
        <v>0</v>
      </c>
      <c r="Q177" s="154">
        <v>1E-3</v>
      </c>
      <c r="R177" s="154">
        <f>Q177*H177</f>
        <v>9.2100000000000005E-4</v>
      </c>
      <c r="S177" s="154">
        <v>0</v>
      </c>
      <c r="T177" s="15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208</v>
      </c>
      <c r="AT177" s="156" t="s">
        <v>254</v>
      </c>
      <c r="AU177" s="156" t="s">
        <v>83</v>
      </c>
      <c r="AY177" s="17" t="s">
        <v>156</v>
      </c>
      <c r="BE177" s="157">
        <f>IF(N177="základní",J177,0)</f>
        <v>141.26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81</v>
      </c>
      <c r="BK177" s="157">
        <f>ROUND(I177*H177,2)</f>
        <v>141.26</v>
      </c>
      <c r="BL177" s="17" t="s">
        <v>163</v>
      </c>
      <c r="BM177" s="156" t="s">
        <v>1534</v>
      </c>
    </row>
    <row r="178" spans="1:65" s="2" customFormat="1">
      <c r="A178" s="29"/>
      <c r="B178" s="30"/>
      <c r="C178" s="29"/>
      <c r="D178" s="158" t="s">
        <v>165</v>
      </c>
      <c r="E178" s="29"/>
      <c r="F178" s="159" t="s">
        <v>1163</v>
      </c>
      <c r="G178" s="29"/>
      <c r="H178" s="29"/>
      <c r="I178" s="29"/>
      <c r="J178" s="29"/>
      <c r="K178" s="29"/>
      <c r="L178" s="30"/>
      <c r="M178" s="160"/>
      <c r="N178" s="161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7" t="s">
        <v>165</v>
      </c>
      <c r="AU178" s="17" t="s">
        <v>83</v>
      </c>
    </row>
    <row r="179" spans="1:65" s="13" customFormat="1">
      <c r="B179" s="162"/>
      <c r="D179" s="158" t="s">
        <v>167</v>
      </c>
      <c r="E179" s="163" t="s">
        <v>1</v>
      </c>
      <c r="F179" s="164" t="s">
        <v>1535</v>
      </c>
      <c r="H179" s="165">
        <v>0.92100000000000004</v>
      </c>
      <c r="L179" s="162"/>
      <c r="M179" s="166"/>
      <c r="N179" s="167"/>
      <c r="O179" s="167"/>
      <c r="P179" s="167"/>
      <c r="Q179" s="167"/>
      <c r="R179" s="167"/>
      <c r="S179" s="167"/>
      <c r="T179" s="168"/>
      <c r="AT179" s="163" t="s">
        <v>167</v>
      </c>
      <c r="AU179" s="163" t="s">
        <v>83</v>
      </c>
      <c r="AV179" s="13" t="s">
        <v>83</v>
      </c>
      <c r="AW179" s="13" t="s">
        <v>30</v>
      </c>
      <c r="AX179" s="13" t="s">
        <v>81</v>
      </c>
      <c r="AY179" s="163" t="s">
        <v>156</v>
      </c>
    </row>
    <row r="180" spans="1:65" s="2" customFormat="1" ht="16.5" customHeight="1">
      <c r="A180" s="29"/>
      <c r="B180" s="145"/>
      <c r="C180" s="146" t="s">
        <v>8</v>
      </c>
      <c r="D180" s="146" t="s">
        <v>158</v>
      </c>
      <c r="E180" s="147" t="s">
        <v>223</v>
      </c>
      <c r="F180" s="148" t="s">
        <v>224</v>
      </c>
      <c r="G180" s="149" t="s">
        <v>225</v>
      </c>
      <c r="H180" s="150">
        <v>43</v>
      </c>
      <c r="I180" s="151">
        <v>17.059999999999999</v>
      </c>
      <c r="J180" s="151">
        <f>ROUND(I180*H180,2)</f>
        <v>733.58</v>
      </c>
      <c r="K180" s="148" t="s">
        <v>162</v>
      </c>
      <c r="L180" s="30"/>
      <c r="M180" s="152" t="s">
        <v>1</v>
      </c>
      <c r="N180" s="153" t="s">
        <v>39</v>
      </c>
      <c r="O180" s="154">
        <v>1.7999999999999999E-2</v>
      </c>
      <c r="P180" s="154">
        <f>O180*H180</f>
        <v>0.77399999999999991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163</v>
      </c>
      <c r="AT180" s="156" t="s">
        <v>158</v>
      </c>
      <c r="AU180" s="156" t="s">
        <v>83</v>
      </c>
      <c r="AY180" s="17" t="s">
        <v>156</v>
      </c>
      <c r="BE180" s="157">
        <f>IF(N180="základní",J180,0)</f>
        <v>733.58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81</v>
      </c>
      <c r="BK180" s="157">
        <f>ROUND(I180*H180,2)</f>
        <v>733.58</v>
      </c>
      <c r="BL180" s="17" t="s">
        <v>163</v>
      </c>
      <c r="BM180" s="156" t="s">
        <v>1536</v>
      </c>
    </row>
    <row r="181" spans="1:65" s="2" customFormat="1" ht="19.2">
      <c r="A181" s="29"/>
      <c r="B181" s="30"/>
      <c r="C181" s="29"/>
      <c r="D181" s="158" t="s">
        <v>165</v>
      </c>
      <c r="E181" s="29"/>
      <c r="F181" s="159" t="s">
        <v>227</v>
      </c>
      <c r="G181" s="29"/>
      <c r="H181" s="29"/>
      <c r="I181" s="29"/>
      <c r="J181" s="29"/>
      <c r="K181" s="29"/>
      <c r="L181" s="30"/>
      <c r="M181" s="160"/>
      <c r="N181" s="161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165</v>
      </c>
      <c r="AU181" s="17" t="s">
        <v>83</v>
      </c>
    </row>
    <row r="182" spans="1:65" s="13" customFormat="1">
      <c r="B182" s="162"/>
      <c r="D182" s="158" t="s">
        <v>167</v>
      </c>
      <c r="E182" s="163" t="s">
        <v>1</v>
      </c>
      <c r="F182" s="164" t="s">
        <v>1537</v>
      </c>
      <c r="H182" s="165">
        <v>43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30</v>
      </c>
      <c r="AX182" s="13" t="s">
        <v>81</v>
      </c>
      <c r="AY182" s="163" t="s">
        <v>156</v>
      </c>
    </row>
    <row r="183" spans="1:65" s="2" customFormat="1" ht="24" customHeight="1">
      <c r="A183" s="29"/>
      <c r="B183" s="145"/>
      <c r="C183" s="146" t="s">
        <v>259</v>
      </c>
      <c r="D183" s="146" t="s">
        <v>158</v>
      </c>
      <c r="E183" s="147" t="s">
        <v>1169</v>
      </c>
      <c r="F183" s="148" t="s">
        <v>1170</v>
      </c>
      <c r="G183" s="149" t="s">
        <v>225</v>
      </c>
      <c r="H183" s="150">
        <v>30.7</v>
      </c>
      <c r="I183" s="151">
        <v>28.22</v>
      </c>
      <c r="J183" s="151">
        <f>ROUND(I183*H183,2)</f>
        <v>866.35</v>
      </c>
      <c r="K183" s="148" t="s">
        <v>162</v>
      </c>
      <c r="L183" s="30"/>
      <c r="M183" s="152" t="s">
        <v>1</v>
      </c>
      <c r="N183" s="153" t="s">
        <v>39</v>
      </c>
      <c r="O183" s="154">
        <v>6.7000000000000004E-2</v>
      </c>
      <c r="P183" s="154">
        <f>O183*H183</f>
        <v>2.0569000000000002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163</v>
      </c>
      <c r="AT183" s="156" t="s">
        <v>158</v>
      </c>
      <c r="AU183" s="156" t="s">
        <v>83</v>
      </c>
      <c r="AY183" s="17" t="s">
        <v>156</v>
      </c>
      <c r="BE183" s="157">
        <f>IF(N183="základní",J183,0)</f>
        <v>866.35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81</v>
      </c>
      <c r="BK183" s="157">
        <f>ROUND(I183*H183,2)</f>
        <v>866.35</v>
      </c>
      <c r="BL183" s="17" t="s">
        <v>163</v>
      </c>
      <c r="BM183" s="156" t="s">
        <v>1538</v>
      </c>
    </row>
    <row r="184" spans="1:65" s="2" customFormat="1" ht="19.2">
      <c r="A184" s="29"/>
      <c r="B184" s="30"/>
      <c r="C184" s="29"/>
      <c r="D184" s="158" t="s">
        <v>165</v>
      </c>
      <c r="E184" s="29"/>
      <c r="F184" s="159" t="s">
        <v>1172</v>
      </c>
      <c r="G184" s="29"/>
      <c r="H184" s="29"/>
      <c r="I184" s="29"/>
      <c r="J184" s="29"/>
      <c r="K184" s="29"/>
      <c r="L184" s="30"/>
      <c r="M184" s="160"/>
      <c r="N184" s="161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165</v>
      </c>
      <c r="AU184" s="17" t="s">
        <v>83</v>
      </c>
    </row>
    <row r="185" spans="1:65" s="13" customFormat="1">
      <c r="B185" s="162"/>
      <c r="D185" s="158" t="s">
        <v>167</v>
      </c>
      <c r="E185" s="163" t="s">
        <v>1</v>
      </c>
      <c r="F185" s="164" t="s">
        <v>1531</v>
      </c>
      <c r="H185" s="165">
        <v>30.7</v>
      </c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167</v>
      </c>
      <c r="AU185" s="163" t="s">
        <v>83</v>
      </c>
      <c r="AV185" s="13" t="s">
        <v>83</v>
      </c>
      <c r="AW185" s="13" t="s">
        <v>30</v>
      </c>
      <c r="AX185" s="13" t="s">
        <v>81</v>
      </c>
      <c r="AY185" s="163" t="s">
        <v>156</v>
      </c>
    </row>
    <row r="186" spans="1:65" s="2" customFormat="1" ht="24" customHeight="1">
      <c r="A186" s="29"/>
      <c r="B186" s="145"/>
      <c r="C186" s="146" t="s">
        <v>265</v>
      </c>
      <c r="D186" s="146" t="s">
        <v>158</v>
      </c>
      <c r="E186" s="147" t="s">
        <v>1173</v>
      </c>
      <c r="F186" s="148" t="s">
        <v>1174</v>
      </c>
      <c r="G186" s="149" t="s">
        <v>225</v>
      </c>
      <c r="H186" s="150">
        <v>61.4</v>
      </c>
      <c r="I186" s="151">
        <v>2.5</v>
      </c>
      <c r="J186" s="151">
        <f>ROUND(I186*H186,2)</f>
        <v>153.5</v>
      </c>
      <c r="K186" s="148" t="s">
        <v>162</v>
      </c>
      <c r="L186" s="30"/>
      <c r="M186" s="152" t="s">
        <v>1</v>
      </c>
      <c r="N186" s="153" t="s">
        <v>39</v>
      </c>
      <c r="O186" s="154">
        <v>4.0000000000000001E-3</v>
      </c>
      <c r="P186" s="154">
        <f>O186*H186</f>
        <v>0.24560000000000001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163</v>
      </c>
      <c r="AT186" s="156" t="s">
        <v>158</v>
      </c>
      <c r="AU186" s="156" t="s">
        <v>83</v>
      </c>
      <c r="AY186" s="17" t="s">
        <v>156</v>
      </c>
      <c r="BE186" s="157">
        <f>IF(N186="základní",J186,0)</f>
        <v>153.5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81</v>
      </c>
      <c r="BK186" s="157">
        <f>ROUND(I186*H186,2)</f>
        <v>153.5</v>
      </c>
      <c r="BL186" s="17" t="s">
        <v>163</v>
      </c>
      <c r="BM186" s="156" t="s">
        <v>1539</v>
      </c>
    </row>
    <row r="187" spans="1:65" s="2" customFormat="1" ht="28.8">
      <c r="A187" s="29"/>
      <c r="B187" s="30"/>
      <c r="C187" s="29"/>
      <c r="D187" s="158" t="s">
        <v>165</v>
      </c>
      <c r="E187" s="29"/>
      <c r="F187" s="159" t="s">
        <v>1176</v>
      </c>
      <c r="G187" s="29"/>
      <c r="H187" s="29"/>
      <c r="I187" s="29"/>
      <c r="J187" s="29"/>
      <c r="K187" s="29"/>
      <c r="L187" s="30"/>
      <c r="M187" s="160"/>
      <c r="N187" s="161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165</v>
      </c>
      <c r="AU187" s="17" t="s">
        <v>83</v>
      </c>
    </row>
    <row r="188" spans="1:65" s="13" customFormat="1">
      <c r="B188" s="162"/>
      <c r="D188" s="158" t="s">
        <v>167</v>
      </c>
      <c r="E188" s="163" t="s">
        <v>1</v>
      </c>
      <c r="F188" s="164" t="s">
        <v>1540</v>
      </c>
      <c r="H188" s="165">
        <v>61.4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167</v>
      </c>
      <c r="AU188" s="163" t="s">
        <v>83</v>
      </c>
      <c r="AV188" s="13" t="s">
        <v>83</v>
      </c>
      <c r="AW188" s="13" t="s">
        <v>30</v>
      </c>
      <c r="AX188" s="13" t="s">
        <v>81</v>
      </c>
      <c r="AY188" s="163" t="s">
        <v>156</v>
      </c>
    </row>
    <row r="189" spans="1:65" s="2" customFormat="1" ht="16.5" customHeight="1">
      <c r="A189" s="29"/>
      <c r="B189" s="145"/>
      <c r="C189" s="146" t="s">
        <v>270</v>
      </c>
      <c r="D189" s="146" t="s">
        <v>158</v>
      </c>
      <c r="E189" s="147" t="s">
        <v>1178</v>
      </c>
      <c r="F189" s="148" t="s">
        <v>1179</v>
      </c>
      <c r="G189" s="149" t="s">
        <v>161</v>
      </c>
      <c r="H189" s="150">
        <v>0.76800000000000002</v>
      </c>
      <c r="I189" s="151">
        <v>138.91999999999999</v>
      </c>
      <c r="J189" s="151">
        <f>ROUND(I189*H189,2)</f>
        <v>106.69</v>
      </c>
      <c r="K189" s="148" t="s">
        <v>162</v>
      </c>
      <c r="L189" s="30"/>
      <c r="M189" s="152" t="s">
        <v>1</v>
      </c>
      <c r="N189" s="153" t="s">
        <v>39</v>
      </c>
      <c r="O189" s="154">
        <v>0.26100000000000001</v>
      </c>
      <c r="P189" s="154">
        <f>O189*H189</f>
        <v>0.20044800000000002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163</v>
      </c>
      <c r="AT189" s="156" t="s">
        <v>158</v>
      </c>
      <c r="AU189" s="156" t="s">
        <v>83</v>
      </c>
      <c r="AY189" s="17" t="s">
        <v>156</v>
      </c>
      <c r="BE189" s="157">
        <f>IF(N189="základní",J189,0)</f>
        <v>106.69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81</v>
      </c>
      <c r="BK189" s="157">
        <f>ROUND(I189*H189,2)</f>
        <v>106.69</v>
      </c>
      <c r="BL189" s="17" t="s">
        <v>163</v>
      </c>
      <c r="BM189" s="156" t="s">
        <v>1541</v>
      </c>
    </row>
    <row r="190" spans="1:65" s="2" customFormat="1">
      <c r="A190" s="29"/>
      <c r="B190" s="30"/>
      <c r="C190" s="29"/>
      <c r="D190" s="158" t="s">
        <v>165</v>
      </c>
      <c r="E190" s="29"/>
      <c r="F190" s="159" t="s">
        <v>1181</v>
      </c>
      <c r="G190" s="29"/>
      <c r="H190" s="29"/>
      <c r="I190" s="29"/>
      <c r="J190" s="29"/>
      <c r="K190" s="29"/>
      <c r="L190" s="30"/>
      <c r="M190" s="160"/>
      <c r="N190" s="161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165</v>
      </c>
      <c r="AU190" s="17" t="s">
        <v>83</v>
      </c>
    </row>
    <row r="191" spans="1:65" s="13" customFormat="1">
      <c r="B191" s="162"/>
      <c r="D191" s="158" t="s">
        <v>167</v>
      </c>
      <c r="E191" s="163" t="s">
        <v>1</v>
      </c>
      <c r="F191" s="164" t="s">
        <v>1542</v>
      </c>
      <c r="H191" s="165">
        <v>0.76800000000000002</v>
      </c>
      <c r="L191" s="162"/>
      <c r="M191" s="166"/>
      <c r="N191" s="167"/>
      <c r="O191" s="167"/>
      <c r="P191" s="167"/>
      <c r="Q191" s="167"/>
      <c r="R191" s="167"/>
      <c r="S191" s="167"/>
      <c r="T191" s="168"/>
      <c r="AT191" s="163" t="s">
        <v>167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156</v>
      </c>
    </row>
    <row r="192" spans="1:65" s="12" customFormat="1" ht="22.95" customHeight="1">
      <c r="B192" s="133"/>
      <c r="D192" s="134" t="s">
        <v>73</v>
      </c>
      <c r="E192" s="143" t="s">
        <v>189</v>
      </c>
      <c r="F192" s="143" t="s">
        <v>236</v>
      </c>
      <c r="J192" s="144">
        <f>BK192</f>
        <v>85683.76999999999</v>
      </c>
      <c r="L192" s="133"/>
      <c r="M192" s="137"/>
      <c r="N192" s="138"/>
      <c r="O192" s="138"/>
      <c r="P192" s="139">
        <f>SUM(P193:P232)</f>
        <v>30.232600000000001</v>
      </c>
      <c r="Q192" s="138"/>
      <c r="R192" s="139">
        <f>SUM(R193:R232)</f>
        <v>9.5919129999999999</v>
      </c>
      <c r="S192" s="138"/>
      <c r="T192" s="140">
        <f>SUM(T193:T232)</f>
        <v>0</v>
      </c>
      <c r="AR192" s="134" t="s">
        <v>81</v>
      </c>
      <c r="AT192" s="141" t="s">
        <v>73</v>
      </c>
      <c r="AU192" s="141" t="s">
        <v>81</v>
      </c>
      <c r="AY192" s="134" t="s">
        <v>156</v>
      </c>
      <c r="BK192" s="142">
        <f>SUM(BK193:BK232)</f>
        <v>85683.76999999999</v>
      </c>
    </row>
    <row r="193" spans="1:65" s="2" customFormat="1" ht="16.5" customHeight="1">
      <c r="A193" s="29"/>
      <c r="B193" s="145"/>
      <c r="C193" s="146" t="s">
        <v>276</v>
      </c>
      <c r="D193" s="146" t="s">
        <v>158</v>
      </c>
      <c r="E193" s="147" t="s">
        <v>1032</v>
      </c>
      <c r="F193" s="148" t="s">
        <v>1033</v>
      </c>
      <c r="G193" s="149" t="s">
        <v>225</v>
      </c>
      <c r="H193" s="150">
        <v>2.5</v>
      </c>
      <c r="I193" s="151">
        <v>211.12</v>
      </c>
      <c r="J193" s="151">
        <f>ROUND(I193*H193,2)</f>
        <v>527.79999999999995</v>
      </c>
      <c r="K193" s="148" t="s">
        <v>162</v>
      </c>
      <c r="L193" s="30"/>
      <c r="M193" s="152" t="s">
        <v>1</v>
      </c>
      <c r="N193" s="153" t="s">
        <v>39</v>
      </c>
      <c r="O193" s="154">
        <v>2.5999999999999999E-2</v>
      </c>
      <c r="P193" s="154">
        <f>O193*H193</f>
        <v>6.5000000000000002E-2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163</v>
      </c>
      <c r="AT193" s="156" t="s">
        <v>158</v>
      </c>
      <c r="AU193" s="156" t="s">
        <v>83</v>
      </c>
      <c r="AY193" s="17" t="s">
        <v>156</v>
      </c>
      <c r="BE193" s="157">
        <f>IF(N193="základní",J193,0)</f>
        <v>527.79999999999995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81</v>
      </c>
      <c r="BK193" s="157">
        <f>ROUND(I193*H193,2)</f>
        <v>527.79999999999995</v>
      </c>
      <c r="BL193" s="17" t="s">
        <v>163</v>
      </c>
      <c r="BM193" s="156" t="s">
        <v>1543</v>
      </c>
    </row>
    <row r="194" spans="1:65" s="2" customFormat="1" ht="19.2">
      <c r="A194" s="29"/>
      <c r="B194" s="30"/>
      <c r="C194" s="29"/>
      <c r="D194" s="158" t="s">
        <v>165</v>
      </c>
      <c r="E194" s="29"/>
      <c r="F194" s="159" t="s">
        <v>1035</v>
      </c>
      <c r="G194" s="29"/>
      <c r="H194" s="29"/>
      <c r="I194" s="29"/>
      <c r="J194" s="29"/>
      <c r="K194" s="29"/>
      <c r="L194" s="30"/>
      <c r="M194" s="160"/>
      <c r="N194" s="161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165</v>
      </c>
      <c r="AU194" s="17" t="s">
        <v>83</v>
      </c>
    </row>
    <row r="195" spans="1:65" s="13" customFormat="1">
      <c r="B195" s="162"/>
      <c r="D195" s="158" t="s">
        <v>167</v>
      </c>
      <c r="E195" s="163" t="s">
        <v>1</v>
      </c>
      <c r="F195" s="164" t="s">
        <v>1544</v>
      </c>
      <c r="H195" s="165">
        <v>2.5</v>
      </c>
      <c r="L195" s="162"/>
      <c r="M195" s="166"/>
      <c r="N195" s="167"/>
      <c r="O195" s="167"/>
      <c r="P195" s="167"/>
      <c r="Q195" s="167"/>
      <c r="R195" s="167"/>
      <c r="S195" s="167"/>
      <c r="T195" s="168"/>
      <c r="AT195" s="163" t="s">
        <v>167</v>
      </c>
      <c r="AU195" s="163" t="s">
        <v>83</v>
      </c>
      <c r="AV195" s="13" t="s">
        <v>83</v>
      </c>
      <c r="AW195" s="13" t="s">
        <v>30</v>
      </c>
      <c r="AX195" s="13" t="s">
        <v>81</v>
      </c>
      <c r="AY195" s="163" t="s">
        <v>156</v>
      </c>
    </row>
    <row r="196" spans="1:65" s="2" customFormat="1" ht="16.5" customHeight="1">
      <c r="A196" s="29"/>
      <c r="B196" s="145"/>
      <c r="C196" s="146" t="s">
        <v>282</v>
      </c>
      <c r="D196" s="146" t="s">
        <v>158</v>
      </c>
      <c r="E196" s="147" t="s">
        <v>753</v>
      </c>
      <c r="F196" s="148" t="s">
        <v>754</v>
      </c>
      <c r="G196" s="149" t="s">
        <v>225</v>
      </c>
      <c r="H196" s="150">
        <v>16.899999999999999</v>
      </c>
      <c r="I196" s="151">
        <v>249.25</v>
      </c>
      <c r="J196" s="151">
        <f>ROUND(I196*H196,2)</f>
        <v>4212.33</v>
      </c>
      <c r="K196" s="148" t="s">
        <v>162</v>
      </c>
      <c r="L196" s="30"/>
      <c r="M196" s="152" t="s">
        <v>1</v>
      </c>
      <c r="N196" s="153" t="s">
        <v>39</v>
      </c>
      <c r="O196" s="154">
        <v>2.9000000000000001E-2</v>
      </c>
      <c r="P196" s="154">
        <f>O196*H196</f>
        <v>0.49009999999999998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163</v>
      </c>
      <c r="AT196" s="156" t="s">
        <v>158</v>
      </c>
      <c r="AU196" s="156" t="s">
        <v>83</v>
      </c>
      <c r="AY196" s="17" t="s">
        <v>156</v>
      </c>
      <c r="BE196" s="157">
        <f>IF(N196="základní",J196,0)</f>
        <v>4212.33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81</v>
      </c>
      <c r="BK196" s="157">
        <f>ROUND(I196*H196,2)</f>
        <v>4212.33</v>
      </c>
      <c r="BL196" s="17" t="s">
        <v>163</v>
      </c>
      <c r="BM196" s="156" t="s">
        <v>1545</v>
      </c>
    </row>
    <row r="197" spans="1:65" s="2" customFormat="1" ht="19.2">
      <c r="A197" s="29"/>
      <c r="B197" s="30"/>
      <c r="C197" s="29"/>
      <c r="D197" s="158" t="s">
        <v>165</v>
      </c>
      <c r="E197" s="29"/>
      <c r="F197" s="159" t="s">
        <v>756</v>
      </c>
      <c r="G197" s="29"/>
      <c r="H197" s="29"/>
      <c r="I197" s="29"/>
      <c r="J197" s="29"/>
      <c r="K197" s="29"/>
      <c r="L197" s="30"/>
      <c r="M197" s="160"/>
      <c r="N197" s="161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165</v>
      </c>
      <c r="AU197" s="17" t="s">
        <v>83</v>
      </c>
    </row>
    <row r="198" spans="1:65" s="13" customFormat="1">
      <c r="B198" s="162"/>
      <c r="D198" s="158" t="s">
        <v>167</v>
      </c>
      <c r="E198" s="163" t="s">
        <v>1</v>
      </c>
      <c r="F198" s="164" t="s">
        <v>1546</v>
      </c>
      <c r="H198" s="165">
        <v>16.899999999999999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30</v>
      </c>
      <c r="AX198" s="13" t="s">
        <v>81</v>
      </c>
      <c r="AY198" s="163" t="s">
        <v>156</v>
      </c>
    </row>
    <row r="199" spans="1:65" s="2" customFormat="1" ht="16.5" customHeight="1">
      <c r="A199" s="29"/>
      <c r="B199" s="145"/>
      <c r="C199" s="146" t="s">
        <v>7</v>
      </c>
      <c r="D199" s="146" t="s">
        <v>158</v>
      </c>
      <c r="E199" s="147" t="s">
        <v>244</v>
      </c>
      <c r="F199" s="148" t="s">
        <v>245</v>
      </c>
      <c r="G199" s="149" t="s">
        <v>225</v>
      </c>
      <c r="H199" s="150">
        <v>26.1</v>
      </c>
      <c r="I199" s="151">
        <v>332.41</v>
      </c>
      <c r="J199" s="151">
        <f>ROUND(I199*H199,2)</f>
        <v>8675.9</v>
      </c>
      <c r="K199" s="148" t="s">
        <v>162</v>
      </c>
      <c r="L199" s="30"/>
      <c r="M199" s="152" t="s">
        <v>1</v>
      </c>
      <c r="N199" s="153" t="s">
        <v>39</v>
      </c>
      <c r="O199" s="154">
        <v>3.3000000000000002E-2</v>
      </c>
      <c r="P199" s="154">
        <f>O199*H199</f>
        <v>0.86130000000000007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163</v>
      </c>
      <c r="AT199" s="156" t="s">
        <v>158</v>
      </c>
      <c r="AU199" s="156" t="s">
        <v>83</v>
      </c>
      <c r="AY199" s="17" t="s">
        <v>156</v>
      </c>
      <c r="BE199" s="157">
        <f>IF(N199="základní",J199,0)</f>
        <v>8675.9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81</v>
      </c>
      <c r="BK199" s="157">
        <f>ROUND(I199*H199,2)</f>
        <v>8675.9</v>
      </c>
      <c r="BL199" s="17" t="s">
        <v>163</v>
      </c>
      <c r="BM199" s="156" t="s">
        <v>1547</v>
      </c>
    </row>
    <row r="200" spans="1:65" s="2" customFormat="1" ht="19.2">
      <c r="A200" s="29"/>
      <c r="B200" s="30"/>
      <c r="C200" s="29"/>
      <c r="D200" s="158" t="s">
        <v>165</v>
      </c>
      <c r="E200" s="29"/>
      <c r="F200" s="159" t="s">
        <v>247</v>
      </c>
      <c r="G200" s="29"/>
      <c r="H200" s="29"/>
      <c r="I200" s="29"/>
      <c r="J200" s="29"/>
      <c r="K200" s="29"/>
      <c r="L200" s="30"/>
      <c r="M200" s="160"/>
      <c r="N200" s="161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165</v>
      </c>
      <c r="AU200" s="17" t="s">
        <v>83</v>
      </c>
    </row>
    <row r="201" spans="1:65" s="13" customFormat="1">
      <c r="B201" s="162"/>
      <c r="D201" s="158" t="s">
        <v>167</v>
      </c>
      <c r="E201" s="163" t="s">
        <v>1</v>
      </c>
      <c r="F201" s="164" t="s">
        <v>1548</v>
      </c>
      <c r="H201" s="165">
        <v>26.1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167</v>
      </c>
      <c r="AU201" s="163" t="s">
        <v>83</v>
      </c>
      <c r="AV201" s="13" t="s">
        <v>83</v>
      </c>
      <c r="AW201" s="13" t="s">
        <v>30</v>
      </c>
      <c r="AX201" s="13" t="s">
        <v>81</v>
      </c>
      <c r="AY201" s="163" t="s">
        <v>156</v>
      </c>
    </row>
    <row r="202" spans="1:65" s="2" customFormat="1" ht="24" customHeight="1">
      <c r="A202" s="29"/>
      <c r="B202" s="145"/>
      <c r="C202" s="146" t="s">
        <v>295</v>
      </c>
      <c r="D202" s="146" t="s">
        <v>158</v>
      </c>
      <c r="E202" s="147" t="s">
        <v>760</v>
      </c>
      <c r="F202" s="148" t="s">
        <v>761</v>
      </c>
      <c r="G202" s="149" t="s">
        <v>225</v>
      </c>
      <c r="H202" s="150">
        <v>33.35</v>
      </c>
      <c r="I202" s="151">
        <v>655.95</v>
      </c>
      <c r="J202" s="151">
        <f>ROUND(I202*H202,2)</f>
        <v>21875.93</v>
      </c>
      <c r="K202" s="148" t="s">
        <v>162</v>
      </c>
      <c r="L202" s="30"/>
      <c r="M202" s="152" t="s">
        <v>1</v>
      </c>
      <c r="N202" s="153" t="s">
        <v>39</v>
      </c>
      <c r="O202" s="154">
        <v>5.6000000000000001E-2</v>
      </c>
      <c r="P202" s="154">
        <f>O202*H202</f>
        <v>1.8676000000000001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163</v>
      </c>
      <c r="AT202" s="156" t="s">
        <v>158</v>
      </c>
      <c r="AU202" s="156" t="s">
        <v>83</v>
      </c>
      <c r="AY202" s="17" t="s">
        <v>156</v>
      </c>
      <c r="BE202" s="157">
        <f>IF(N202="základní",J202,0)</f>
        <v>21875.93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81</v>
      </c>
      <c r="BK202" s="157">
        <f>ROUND(I202*H202,2)</f>
        <v>21875.93</v>
      </c>
      <c r="BL202" s="17" t="s">
        <v>163</v>
      </c>
      <c r="BM202" s="156" t="s">
        <v>1549</v>
      </c>
    </row>
    <row r="203" spans="1:65" s="2" customFormat="1" ht="28.8">
      <c r="A203" s="29"/>
      <c r="B203" s="30"/>
      <c r="C203" s="29"/>
      <c r="D203" s="158" t="s">
        <v>165</v>
      </c>
      <c r="E203" s="29"/>
      <c r="F203" s="159" t="s">
        <v>763</v>
      </c>
      <c r="G203" s="29"/>
      <c r="H203" s="29"/>
      <c r="I203" s="29"/>
      <c r="J203" s="29"/>
      <c r="K203" s="29"/>
      <c r="L203" s="30"/>
      <c r="M203" s="160"/>
      <c r="N203" s="161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165</v>
      </c>
      <c r="AU203" s="17" t="s">
        <v>83</v>
      </c>
    </row>
    <row r="204" spans="1:65" s="13" customFormat="1">
      <c r="B204" s="162"/>
      <c r="D204" s="158" t="s">
        <v>167</v>
      </c>
      <c r="E204" s="163" t="s">
        <v>1</v>
      </c>
      <c r="F204" s="164" t="s">
        <v>1550</v>
      </c>
      <c r="H204" s="165">
        <v>33.35</v>
      </c>
      <c r="L204" s="162"/>
      <c r="M204" s="166"/>
      <c r="N204" s="167"/>
      <c r="O204" s="167"/>
      <c r="P204" s="167"/>
      <c r="Q204" s="167"/>
      <c r="R204" s="167"/>
      <c r="S204" s="167"/>
      <c r="T204" s="168"/>
      <c r="AT204" s="163" t="s">
        <v>167</v>
      </c>
      <c r="AU204" s="163" t="s">
        <v>83</v>
      </c>
      <c r="AV204" s="13" t="s">
        <v>83</v>
      </c>
      <c r="AW204" s="13" t="s">
        <v>30</v>
      </c>
      <c r="AX204" s="13" t="s">
        <v>81</v>
      </c>
      <c r="AY204" s="163" t="s">
        <v>156</v>
      </c>
    </row>
    <row r="205" spans="1:65" s="2" customFormat="1" ht="24" customHeight="1">
      <c r="A205" s="29"/>
      <c r="B205" s="145"/>
      <c r="C205" s="146" t="s">
        <v>300</v>
      </c>
      <c r="D205" s="146" t="s">
        <v>158</v>
      </c>
      <c r="E205" s="147" t="s">
        <v>764</v>
      </c>
      <c r="F205" s="148" t="s">
        <v>765</v>
      </c>
      <c r="G205" s="149" t="s">
        <v>225</v>
      </c>
      <c r="H205" s="150">
        <v>16.899999999999999</v>
      </c>
      <c r="I205" s="151">
        <v>330.61</v>
      </c>
      <c r="J205" s="151">
        <f>ROUND(I205*H205,2)</f>
        <v>5587.31</v>
      </c>
      <c r="K205" s="148" t="s">
        <v>162</v>
      </c>
      <c r="L205" s="30"/>
      <c r="M205" s="152" t="s">
        <v>1</v>
      </c>
      <c r="N205" s="153" t="s">
        <v>39</v>
      </c>
      <c r="O205" s="154">
        <v>2.7E-2</v>
      </c>
      <c r="P205" s="154">
        <f>O205*H205</f>
        <v>0.45629999999999998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163</v>
      </c>
      <c r="AT205" s="156" t="s">
        <v>158</v>
      </c>
      <c r="AU205" s="156" t="s">
        <v>83</v>
      </c>
      <c r="AY205" s="17" t="s">
        <v>156</v>
      </c>
      <c r="BE205" s="157">
        <f>IF(N205="základní",J205,0)</f>
        <v>5587.31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81</v>
      </c>
      <c r="BK205" s="157">
        <f>ROUND(I205*H205,2)</f>
        <v>5587.31</v>
      </c>
      <c r="BL205" s="17" t="s">
        <v>163</v>
      </c>
      <c r="BM205" s="156" t="s">
        <v>1551</v>
      </c>
    </row>
    <row r="206" spans="1:65" s="2" customFormat="1" ht="28.8">
      <c r="A206" s="29"/>
      <c r="B206" s="30"/>
      <c r="C206" s="29"/>
      <c r="D206" s="158" t="s">
        <v>165</v>
      </c>
      <c r="E206" s="29"/>
      <c r="F206" s="159" t="s">
        <v>767</v>
      </c>
      <c r="G206" s="29"/>
      <c r="H206" s="29"/>
      <c r="I206" s="29"/>
      <c r="J206" s="29"/>
      <c r="K206" s="29"/>
      <c r="L206" s="30"/>
      <c r="M206" s="160"/>
      <c r="N206" s="161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7" t="s">
        <v>165</v>
      </c>
      <c r="AU206" s="17" t="s">
        <v>83</v>
      </c>
    </row>
    <row r="207" spans="1:65" s="13" customFormat="1">
      <c r="B207" s="162"/>
      <c r="D207" s="158" t="s">
        <v>167</v>
      </c>
      <c r="E207" s="163" t="s">
        <v>1</v>
      </c>
      <c r="F207" s="164" t="s">
        <v>1546</v>
      </c>
      <c r="H207" s="165">
        <v>16.899999999999999</v>
      </c>
      <c r="L207" s="162"/>
      <c r="M207" s="166"/>
      <c r="N207" s="167"/>
      <c r="O207" s="167"/>
      <c r="P207" s="167"/>
      <c r="Q207" s="167"/>
      <c r="R207" s="167"/>
      <c r="S207" s="167"/>
      <c r="T207" s="168"/>
      <c r="AT207" s="163" t="s">
        <v>167</v>
      </c>
      <c r="AU207" s="163" t="s">
        <v>83</v>
      </c>
      <c r="AV207" s="13" t="s">
        <v>83</v>
      </c>
      <c r="AW207" s="13" t="s">
        <v>30</v>
      </c>
      <c r="AX207" s="13" t="s">
        <v>81</v>
      </c>
      <c r="AY207" s="163" t="s">
        <v>156</v>
      </c>
    </row>
    <row r="208" spans="1:65" s="2" customFormat="1" ht="16.5" customHeight="1">
      <c r="A208" s="29"/>
      <c r="B208" s="145"/>
      <c r="C208" s="146" t="s">
        <v>305</v>
      </c>
      <c r="D208" s="146" t="s">
        <v>158</v>
      </c>
      <c r="E208" s="147" t="s">
        <v>1200</v>
      </c>
      <c r="F208" s="148" t="s">
        <v>1201</v>
      </c>
      <c r="G208" s="149" t="s">
        <v>225</v>
      </c>
      <c r="H208" s="150">
        <v>3.3</v>
      </c>
      <c r="I208" s="151">
        <v>94.02</v>
      </c>
      <c r="J208" s="151">
        <f>ROUND(I208*H208,2)</f>
        <v>310.27</v>
      </c>
      <c r="K208" s="148" t="s">
        <v>162</v>
      </c>
      <c r="L208" s="30"/>
      <c r="M208" s="152" t="s">
        <v>1</v>
      </c>
      <c r="N208" s="153" t="s">
        <v>39</v>
      </c>
      <c r="O208" s="154">
        <v>5.8000000000000003E-2</v>
      </c>
      <c r="P208" s="154">
        <f>O208*H208</f>
        <v>0.19139999999999999</v>
      </c>
      <c r="Q208" s="154">
        <v>0.32400000000000001</v>
      </c>
      <c r="R208" s="154">
        <f>Q208*H208</f>
        <v>1.0691999999999999</v>
      </c>
      <c r="S208" s="154">
        <v>0</v>
      </c>
      <c r="T208" s="155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163</v>
      </c>
      <c r="AT208" s="156" t="s">
        <v>158</v>
      </c>
      <c r="AU208" s="156" t="s">
        <v>83</v>
      </c>
      <c r="AY208" s="17" t="s">
        <v>156</v>
      </c>
      <c r="BE208" s="157">
        <f>IF(N208="základní",J208,0)</f>
        <v>310.27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81</v>
      </c>
      <c r="BK208" s="157">
        <f>ROUND(I208*H208,2)</f>
        <v>310.27</v>
      </c>
      <c r="BL208" s="17" t="s">
        <v>163</v>
      </c>
      <c r="BM208" s="156" t="s">
        <v>1552</v>
      </c>
    </row>
    <row r="209" spans="1:65" s="2" customFormat="1" ht="19.2">
      <c r="A209" s="29"/>
      <c r="B209" s="30"/>
      <c r="C209" s="29"/>
      <c r="D209" s="158" t="s">
        <v>165</v>
      </c>
      <c r="E209" s="29"/>
      <c r="F209" s="159" t="s">
        <v>1203</v>
      </c>
      <c r="G209" s="29"/>
      <c r="H209" s="29"/>
      <c r="I209" s="29"/>
      <c r="J209" s="29"/>
      <c r="K209" s="29"/>
      <c r="L209" s="30"/>
      <c r="M209" s="160"/>
      <c r="N209" s="161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165</v>
      </c>
      <c r="AU209" s="17" t="s">
        <v>83</v>
      </c>
    </row>
    <row r="210" spans="1:65" s="13" customFormat="1">
      <c r="B210" s="162"/>
      <c r="D210" s="158" t="s">
        <v>167</v>
      </c>
      <c r="E210" s="163" t="s">
        <v>1</v>
      </c>
      <c r="F210" s="164" t="s">
        <v>1553</v>
      </c>
      <c r="H210" s="165">
        <v>3.3</v>
      </c>
      <c r="L210" s="162"/>
      <c r="M210" s="166"/>
      <c r="N210" s="167"/>
      <c r="O210" s="167"/>
      <c r="P210" s="167"/>
      <c r="Q210" s="167"/>
      <c r="R210" s="167"/>
      <c r="S210" s="167"/>
      <c r="T210" s="168"/>
      <c r="AT210" s="163" t="s">
        <v>167</v>
      </c>
      <c r="AU210" s="163" t="s">
        <v>83</v>
      </c>
      <c r="AV210" s="13" t="s">
        <v>83</v>
      </c>
      <c r="AW210" s="13" t="s">
        <v>30</v>
      </c>
      <c r="AX210" s="13" t="s">
        <v>81</v>
      </c>
      <c r="AY210" s="163" t="s">
        <v>156</v>
      </c>
    </row>
    <row r="211" spans="1:65" s="2" customFormat="1" ht="24" customHeight="1">
      <c r="A211" s="29"/>
      <c r="B211" s="145"/>
      <c r="C211" s="146" t="s">
        <v>311</v>
      </c>
      <c r="D211" s="146" t="s">
        <v>158</v>
      </c>
      <c r="E211" s="147" t="s">
        <v>768</v>
      </c>
      <c r="F211" s="148" t="s">
        <v>769</v>
      </c>
      <c r="G211" s="149" t="s">
        <v>225</v>
      </c>
      <c r="H211" s="150">
        <v>16.899999999999999</v>
      </c>
      <c r="I211" s="151">
        <v>21.35</v>
      </c>
      <c r="J211" s="151">
        <f>ROUND(I211*H211,2)</f>
        <v>360.82</v>
      </c>
      <c r="K211" s="148" t="s">
        <v>162</v>
      </c>
      <c r="L211" s="30"/>
      <c r="M211" s="152" t="s">
        <v>1</v>
      </c>
      <c r="N211" s="153" t="s">
        <v>39</v>
      </c>
      <c r="O211" s="154">
        <v>8.0000000000000002E-3</v>
      </c>
      <c r="P211" s="154">
        <f>O211*H211</f>
        <v>0.13519999999999999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163</v>
      </c>
      <c r="AT211" s="156" t="s">
        <v>158</v>
      </c>
      <c r="AU211" s="156" t="s">
        <v>83</v>
      </c>
      <c r="AY211" s="17" t="s">
        <v>156</v>
      </c>
      <c r="BE211" s="157">
        <f>IF(N211="základní",J211,0)</f>
        <v>360.82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81</v>
      </c>
      <c r="BK211" s="157">
        <f>ROUND(I211*H211,2)</f>
        <v>360.82</v>
      </c>
      <c r="BL211" s="17" t="s">
        <v>163</v>
      </c>
      <c r="BM211" s="156" t="s">
        <v>1554</v>
      </c>
    </row>
    <row r="212" spans="1:65" s="2" customFormat="1">
      <c r="A212" s="29"/>
      <c r="B212" s="30"/>
      <c r="C212" s="29"/>
      <c r="D212" s="158" t="s">
        <v>165</v>
      </c>
      <c r="E212" s="29"/>
      <c r="F212" s="159" t="s">
        <v>771</v>
      </c>
      <c r="G212" s="29"/>
      <c r="H212" s="29"/>
      <c r="I212" s="29"/>
      <c r="J212" s="29"/>
      <c r="K212" s="29"/>
      <c r="L212" s="30"/>
      <c r="M212" s="160"/>
      <c r="N212" s="161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165</v>
      </c>
      <c r="AU212" s="17" t="s">
        <v>83</v>
      </c>
    </row>
    <row r="213" spans="1:65" s="13" customFormat="1">
      <c r="B213" s="162"/>
      <c r="D213" s="158" t="s">
        <v>167</v>
      </c>
      <c r="E213" s="163" t="s">
        <v>1</v>
      </c>
      <c r="F213" s="164" t="s">
        <v>1546</v>
      </c>
      <c r="H213" s="165">
        <v>16.899999999999999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167</v>
      </c>
      <c r="AU213" s="163" t="s">
        <v>83</v>
      </c>
      <c r="AV213" s="13" t="s">
        <v>83</v>
      </c>
      <c r="AW213" s="13" t="s">
        <v>30</v>
      </c>
      <c r="AX213" s="13" t="s">
        <v>81</v>
      </c>
      <c r="AY213" s="163" t="s">
        <v>156</v>
      </c>
    </row>
    <row r="214" spans="1:65" s="2" customFormat="1" ht="24" customHeight="1">
      <c r="A214" s="29"/>
      <c r="B214" s="145"/>
      <c r="C214" s="146" t="s">
        <v>317</v>
      </c>
      <c r="D214" s="146" t="s">
        <v>158</v>
      </c>
      <c r="E214" s="147" t="s">
        <v>772</v>
      </c>
      <c r="F214" s="148" t="s">
        <v>773</v>
      </c>
      <c r="G214" s="149" t="s">
        <v>225</v>
      </c>
      <c r="H214" s="150">
        <v>66.25</v>
      </c>
      <c r="I214" s="151">
        <v>21.35</v>
      </c>
      <c r="J214" s="151">
        <f>ROUND(I214*H214,2)</f>
        <v>1414.44</v>
      </c>
      <c r="K214" s="148" t="s">
        <v>162</v>
      </c>
      <c r="L214" s="30"/>
      <c r="M214" s="152" t="s">
        <v>1</v>
      </c>
      <c r="N214" s="153" t="s">
        <v>39</v>
      </c>
      <c r="O214" s="154">
        <v>2E-3</v>
      </c>
      <c r="P214" s="154">
        <f>O214*H214</f>
        <v>0.13250000000000001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163</v>
      </c>
      <c r="AT214" s="156" t="s">
        <v>158</v>
      </c>
      <c r="AU214" s="156" t="s">
        <v>83</v>
      </c>
      <c r="AY214" s="17" t="s">
        <v>156</v>
      </c>
      <c r="BE214" s="157">
        <f>IF(N214="základní",J214,0)</f>
        <v>1414.44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81</v>
      </c>
      <c r="BK214" s="157">
        <f>ROUND(I214*H214,2)</f>
        <v>1414.44</v>
      </c>
      <c r="BL214" s="17" t="s">
        <v>163</v>
      </c>
      <c r="BM214" s="156" t="s">
        <v>1555</v>
      </c>
    </row>
    <row r="215" spans="1:65" s="2" customFormat="1" ht="19.2">
      <c r="A215" s="29"/>
      <c r="B215" s="30"/>
      <c r="C215" s="29"/>
      <c r="D215" s="158" t="s">
        <v>165</v>
      </c>
      <c r="E215" s="29"/>
      <c r="F215" s="159" t="s">
        <v>775</v>
      </c>
      <c r="G215" s="29"/>
      <c r="H215" s="29"/>
      <c r="I215" s="29"/>
      <c r="J215" s="29"/>
      <c r="K215" s="29"/>
      <c r="L215" s="30"/>
      <c r="M215" s="160"/>
      <c r="N215" s="161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165</v>
      </c>
      <c r="AU215" s="17" t="s">
        <v>83</v>
      </c>
    </row>
    <row r="216" spans="1:65" s="13" customFormat="1">
      <c r="B216" s="162"/>
      <c r="D216" s="158" t="s">
        <v>167</v>
      </c>
      <c r="E216" s="163" t="s">
        <v>1</v>
      </c>
      <c r="F216" s="164" t="s">
        <v>1556</v>
      </c>
      <c r="H216" s="165">
        <v>66.25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167</v>
      </c>
      <c r="AU216" s="163" t="s">
        <v>83</v>
      </c>
      <c r="AV216" s="13" t="s">
        <v>83</v>
      </c>
      <c r="AW216" s="13" t="s">
        <v>30</v>
      </c>
      <c r="AX216" s="13" t="s">
        <v>81</v>
      </c>
      <c r="AY216" s="163" t="s">
        <v>156</v>
      </c>
    </row>
    <row r="217" spans="1:65" s="2" customFormat="1" ht="24" customHeight="1">
      <c r="A217" s="29"/>
      <c r="B217" s="145"/>
      <c r="C217" s="146" t="s">
        <v>322</v>
      </c>
      <c r="D217" s="146" t="s">
        <v>158</v>
      </c>
      <c r="E217" s="147" t="s">
        <v>776</v>
      </c>
      <c r="F217" s="148" t="s">
        <v>777</v>
      </c>
      <c r="G217" s="149" t="s">
        <v>225</v>
      </c>
      <c r="H217" s="150">
        <v>49.8</v>
      </c>
      <c r="I217" s="151">
        <v>437.3</v>
      </c>
      <c r="J217" s="151">
        <f>ROUND(I217*H217,2)</f>
        <v>21777.54</v>
      </c>
      <c r="K217" s="148" t="s">
        <v>162</v>
      </c>
      <c r="L217" s="30"/>
      <c r="M217" s="152" t="s">
        <v>1</v>
      </c>
      <c r="N217" s="153" t="s">
        <v>39</v>
      </c>
      <c r="O217" s="154">
        <v>6.6000000000000003E-2</v>
      </c>
      <c r="P217" s="154">
        <f>O217*H217</f>
        <v>3.2867999999999999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163</v>
      </c>
      <c r="AT217" s="156" t="s">
        <v>158</v>
      </c>
      <c r="AU217" s="156" t="s">
        <v>83</v>
      </c>
      <c r="AY217" s="17" t="s">
        <v>156</v>
      </c>
      <c r="BE217" s="157">
        <f>IF(N217="základní",J217,0)</f>
        <v>21777.54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81</v>
      </c>
      <c r="BK217" s="157">
        <f>ROUND(I217*H217,2)</f>
        <v>21777.54</v>
      </c>
      <c r="BL217" s="17" t="s">
        <v>163</v>
      </c>
      <c r="BM217" s="156" t="s">
        <v>1557</v>
      </c>
    </row>
    <row r="218" spans="1:65" s="2" customFormat="1" ht="28.8">
      <c r="A218" s="29"/>
      <c r="B218" s="30"/>
      <c r="C218" s="29"/>
      <c r="D218" s="158" t="s">
        <v>165</v>
      </c>
      <c r="E218" s="29"/>
      <c r="F218" s="159" t="s">
        <v>779</v>
      </c>
      <c r="G218" s="29"/>
      <c r="H218" s="29"/>
      <c r="I218" s="29"/>
      <c r="J218" s="29"/>
      <c r="K218" s="29"/>
      <c r="L218" s="30"/>
      <c r="M218" s="160"/>
      <c r="N218" s="161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165</v>
      </c>
      <c r="AU218" s="17" t="s">
        <v>83</v>
      </c>
    </row>
    <row r="219" spans="1:65" s="13" customFormat="1">
      <c r="B219" s="162"/>
      <c r="D219" s="158" t="s">
        <v>167</v>
      </c>
      <c r="E219" s="163" t="s">
        <v>1</v>
      </c>
      <c r="F219" s="164" t="s">
        <v>1558</v>
      </c>
      <c r="H219" s="165">
        <v>49.8</v>
      </c>
      <c r="L219" s="162"/>
      <c r="M219" s="166"/>
      <c r="N219" s="167"/>
      <c r="O219" s="167"/>
      <c r="P219" s="167"/>
      <c r="Q219" s="167"/>
      <c r="R219" s="167"/>
      <c r="S219" s="167"/>
      <c r="T219" s="168"/>
      <c r="AT219" s="163" t="s">
        <v>167</v>
      </c>
      <c r="AU219" s="163" t="s">
        <v>83</v>
      </c>
      <c r="AV219" s="13" t="s">
        <v>83</v>
      </c>
      <c r="AW219" s="13" t="s">
        <v>30</v>
      </c>
      <c r="AX219" s="13" t="s">
        <v>81</v>
      </c>
      <c r="AY219" s="163" t="s">
        <v>156</v>
      </c>
    </row>
    <row r="220" spans="1:65" s="2" customFormat="1" ht="16.5" customHeight="1">
      <c r="A220" s="29"/>
      <c r="B220" s="145"/>
      <c r="C220" s="146" t="s">
        <v>326</v>
      </c>
      <c r="D220" s="146" t="s">
        <v>158</v>
      </c>
      <c r="E220" s="147" t="s">
        <v>896</v>
      </c>
      <c r="F220" s="148" t="s">
        <v>897</v>
      </c>
      <c r="G220" s="149" t="s">
        <v>225</v>
      </c>
      <c r="H220" s="150">
        <v>2</v>
      </c>
      <c r="I220" s="151">
        <v>1338.59</v>
      </c>
      <c r="J220" s="151">
        <f>ROUND(I220*H220,2)</f>
        <v>2677.18</v>
      </c>
      <c r="K220" s="148" t="s">
        <v>162</v>
      </c>
      <c r="L220" s="30"/>
      <c r="M220" s="152" t="s">
        <v>1</v>
      </c>
      <c r="N220" s="153" t="s">
        <v>39</v>
      </c>
      <c r="O220" s="154">
        <v>0.83</v>
      </c>
      <c r="P220" s="154">
        <f>O220*H220</f>
        <v>1.66</v>
      </c>
      <c r="Q220" s="154">
        <v>0.62651999999999997</v>
      </c>
      <c r="R220" s="154">
        <f>Q220*H220</f>
        <v>1.2530399999999999</v>
      </c>
      <c r="S220" s="154">
        <v>0</v>
      </c>
      <c r="T220" s="155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6" t="s">
        <v>163</v>
      </c>
      <c r="AT220" s="156" t="s">
        <v>158</v>
      </c>
      <c r="AU220" s="156" t="s">
        <v>83</v>
      </c>
      <c r="AY220" s="17" t="s">
        <v>156</v>
      </c>
      <c r="BE220" s="157">
        <f>IF(N220="základní",J220,0)</f>
        <v>2677.18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81</v>
      </c>
      <c r="BK220" s="157">
        <f>ROUND(I220*H220,2)</f>
        <v>2677.18</v>
      </c>
      <c r="BL220" s="17" t="s">
        <v>163</v>
      </c>
      <c r="BM220" s="156" t="s">
        <v>1559</v>
      </c>
    </row>
    <row r="221" spans="1:65" s="2" customFormat="1" ht="38.4">
      <c r="A221" s="29"/>
      <c r="B221" s="30"/>
      <c r="C221" s="29"/>
      <c r="D221" s="158" t="s">
        <v>165</v>
      </c>
      <c r="E221" s="29"/>
      <c r="F221" s="159" t="s">
        <v>899</v>
      </c>
      <c r="G221" s="29"/>
      <c r="H221" s="29"/>
      <c r="I221" s="29"/>
      <c r="J221" s="29"/>
      <c r="K221" s="29"/>
      <c r="L221" s="30"/>
      <c r="M221" s="160"/>
      <c r="N221" s="161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165</v>
      </c>
      <c r="AU221" s="17" t="s">
        <v>83</v>
      </c>
    </row>
    <row r="222" spans="1:65" s="13" customFormat="1">
      <c r="B222" s="162"/>
      <c r="D222" s="158" t="s">
        <v>167</v>
      </c>
      <c r="E222" s="163" t="s">
        <v>1</v>
      </c>
      <c r="F222" s="164" t="s">
        <v>1560</v>
      </c>
      <c r="H222" s="165">
        <v>2</v>
      </c>
      <c r="L222" s="162"/>
      <c r="M222" s="166"/>
      <c r="N222" s="167"/>
      <c r="O222" s="167"/>
      <c r="P222" s="167"/>
      <c r="Q222" s="167"/>
      <c r="R222" s="167"/>
      <c r="S222" s="167"/>
      <c r="T222" s="168"/>
      <c r="AT222" s="163" t="s">
        <v>167</v>
      </c>
      <c r="AU222" s="163" t="s">
        <v>83</v>
      </c>
      <c r="AV222" s="13" t="s">
        <v>83</v>
      </c>
      <c r="AW222" s="13" t="s">
        <v>30</v>
      </c>
      <c r="AX222" s="13" t="s">
        <v>81</v>
      </c>
      <c r="AY222" s="163" t="s">
        <v>156</v>
      </c>
    </row>
    <row r="223" spans="1:65" s="2" customFormat="1" ht="24" customHeight="1">
      <c r="A223" s="29"/>
      <c r="B223" s="145"/>
      <c r="C223" s="146" t="s">
        <v>332</v>
      </c>
      <c r="D223" s="146" t="s">
        <v>158</v>
      </c>
      <c r="E223" s="147" t="s">
        <v>271</v>
      </c>
      <c r="F223" s="148" t="s">
        <v>272</v>
      </c>
      <c r="G223" s="149" t="s">
        <v>225</v>
      </c>
      <c r="H223" s="150">
        <v>26.1</v>
      </c>
      <c r="I223" s="151">
        <v>302.79000000000002</v>
      </c>
      <c r="J223" s="151">
        <f>ROUND(I223*H223,2)</f>
        <v>7902.82</v>
      </c>
      <c r="K223" s="148" t="s">
        <v>162</v>
      </c>
      <c r="L223" s="30"/>
      <c r="M223" s="152" t="s">
        <v>1</v>
      </c>
      <c r="N223" s="153" t="s">
        <v>39</v>
      </c>
      <c r="O223" s="154">
        <v>0.78400000000000003</v>
      </c>
      <c r="P223" s="154">
        <f>O223*H223</f>
        <v>20.462400000000002</v>
      </c>
      <c r="Q223" s="154">
        <v>8.5650000000000004E-2</v>
      </c>
      <c r="R223" s="154">
        <f>Q223*H223</f>
        <v>2.235465</v>
      </c>
      <c r="S223" s="154">
        <v>0</v>
      </c>
      <c r="T223" s="155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163</v>
      </c>
      <c r="AT223" s="156" t="s">
        <v>158</v>
      </c>
      <c r="AU223" s="156" t="s">
        <v>83</v>
      </c>
      <c r="AY223" s="17" t="s">
        <v>156</v>
      </c>
      <c r="BE223" s="157">
        <f>IF(N223="základní",J223,0)</f>
        <v>7902.82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81</v>
      </c>
      <c r="BK223" s="157">
        <f>ROUND(I223*H223,2)</f>
        <v>7902.82</v>
      </c>
      <c r="BL223" s="17" t="s">
        <v>163</v>
      </c>
      <c r="BM223" s="156" t="s">
        <v>1561</v>
      </c>
    </row>
    <row r="224" spans="1:65" s="2" customFormat="1" ht="48">
      <c r="A224" s="29"/>
      <c r="B224" s="30"/>
      <c r="C224" s="29"/>
      <c r="D224" s="158" t="s">
        <v>165</v>
      </c>
      <c r="E224" s="29"/>
      <c r="F224" s="159" t="s">
        <v>274</v>
      </c>
      <c r="G224" s="29"/>
      <c r="H224" s="29"/>
      <c r="I224" s="29"/>
      <c r="J224" s="29"/>
      <c r="K224" s="29"/>
      <c r="L224" s="30"/>
      <c r="M224" s="160"/>
      <c r="N224" s="161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7" t="s">
        <v>165</v>
      </c>
      <c r="AU224" s="17" t="s">
        <v>83</v>
      </c>
    </row>
    <row r="225" spans="1:65" s="13" customFormat="1">
      <c r="B225" s="162"/>
      <c r="D225" s="158" t="s">
        <v>167</v>
      </c>
      <c r="E225" s="163" t="s">
        <v>1</v>
      </c>
      <c r="F225" s="164" t="s">
        <v>1548</v>
      </c>
      <c r="H225" s="165">
        <v>26.1</v>
      </c>
      <c r="L225" s="162"/>
      <c r="M225" s="166"/>
      <c r="N225" s="167"/>
      <c r="O225" s="167"/>
      <c r="P225" s="167"/>
      <c r="Q225" s="167"/>
      <c r="R225" s="167"/>
      <c r="S225" s="167"/>
      <c r="T225" s="168"/>
      <c r="AT225" s="163" t="s">
        <v>167</v>
      </c>
      <c r="AU225" s="163" t="s">
        <v>83</v>
      </c>
      <c r="AV225" s="13" t="s">
        <v>83</v>
      </c>
      <c r="AW225" s="13" t="s">
        <v>30</v>
      </c>
      <c r="AX225" s="13" t="s">
        <v>81</v>
      </c>
      <c r="AY225" s="163" t="s">
        <v>156</v>
      </c>
    </row>
    <row r="226" spans="1:65" s="2" customFormat="1" ht="16.5" customHeight="1">
      <c r="A226" s="29"/>
      <c r="B226" s="145"/>
      <c r="C226" s="176" t="s">
        <v>337</v>
      </c>
      <c r="D226" s="176" t="s">
        <v>254</v>
      </c>
      <c r="E226" s="177" t="s">
        <v>277</v>
      </c>
      <c r="F226" s="178" t="s">
        <v>278</v>
      </c>
      <c r="G226" s="179" t="s">
        <v>225</v>
      </c>
      <c r="H226" s="180">
        <v>26.882999999999999</v>
      </c>
      <c r="I226" s="181">
        <v>361.35</v>
      </c>
      <c r="J226" s="181">
        <f>ROUND(I226*H226,2)</f>
        <v>9714.17</v>
      </c>
      <c r="K226" s="178" t="s">
        <v>162</v>
      </c>
      <c r="L226" s="182"/>
      <c r="M226" s="183" t="s">
        <v>1</v>
      </c>
      <c r="N226" s="184" t="s">
        <v>39</v>
      </c>
      <c r="O226" s="154">
        <v>0</v>
      </c>
      <c r="P226" s="154">
        <f>O226*H226</f>
        <v>0</v>
      </c>
      <c r="Q226" s="154">
        <v>0.17599999999999999</v>
      </c>
      <c r="R226" s="154">
        <f>Q226*H226</f>
        <v>4.7314079999999992</v>
      </c>
      <c r="S226" s="154">
        <v>0</v>
      </c>
      <c r="T226" s="155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208</v>
      </c>
      <c r="AT226" s="156" t="s">
        <v>254</v>
      </c>
      <c r="AU226" s="156" t="s">
        <v>83</v>
      </c>
      <c r="AY226" s="17" t="s">
        <v>156</v>
      </c>
      <c r="BE226" s="157">
        <f>IF(N226="základní",J226,0)</f>
        <v>9714.17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81</v>
      </c>
      <c r="BK226" s="157">
        <f>ROUND(I226*H226,2)</f>
        <v>9714.17</v>
      </c>
      <c r="BL226" s="17" t="s">
        <v>163</v>
      </c>
      <c r="BM226" s="156" t="s">
        <v>1562</v>
      </c>
    </row>
    <row r="227" spans="1:65" s="2" customFormat="1">
      <c r="A227" s="29"/>
      <c r="B227" s="30"/>
      <c r="C227" s="29"/>
      <c r="D227" s="158" t="s">
        <v>165</v>
      </c>
      <c r="E227" s="29"/>
      <c r="F227" s="159" t="s">
        <v>278</v>
      </c>
      <c r="G227" s="29"/>
      <c r="H227" s="29"/>
      <c r="I227" s="29"/>
      <c r="J227" s="29"/>
      <c r="K227" s="29"/>
      <c r="L227" s="30"/>
      <c r="M227" s="160"/>
      <c r="N227" s="161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165</v>
      </c>
      <c r="AU227" s="17" t="s">
        <v>83</v>
      </c>
    </row>
    <row r="228" spans="1:65" s="13" customFormat="1">
      <c r="B228" s="162"/>
      <c r="D228" s="158" t="s">
        <v>167</v>
      </c>
      <c r="E228" s="163" t="s">
        <v>1</v>
      </c>
      <c r="F228" s="164" t="s">
        <v>1548</v>
      </c>
      <c r="H228" s="165">
        <v>26.1</v>
      </c>
      <c r="L228" s="162"/>
      <c r="M228" s="166"/>
      <c r="N228" s="167"/>
      <c r="O228" s="167"/>
      <c r="P228" s="167"/>
      <c r="Q228" s="167"/>
      <c r="R228" s="167"/>
      <c r="S228" s="167"/>
      <c r="T228" s="168"/>
      <c r="AT228" s="163" t="s">
        <v>167</v>
      </c>
      <c r="AU228" s="163" t="s">
        <v>83</v>
      </c>
      <c r="AV228" s="13" t="s">
        <v>83</v>
      </c>
      <c r="AW228" s="13" t="s">
        <v>30</v>
      </c>
      <c r="AX228" s="13" t="s">
        <v>81</v>
      </c>
      <c r="AY228" s="163" t="s">
        <v>156</v>
      </c>
    </row>
    <row r="229" spans="1:65" s="13" customFormat="1">
      <c r="B229" s="162"/>
      <c r="D229" s="158" t="s">
        <v>167</v>
      </c>
      <c r="F229" s="164" t="s">
        <v>1563</v>
      </c>
      <c r="H229" s="165">
        <v>26.882999999999999</v>
      </c>
      <c r="L229" s="162"/>
      <c r="M229" s="166"/>
      <c r="N229" s="167"/>
      <c r="O229" s="167"/>
      <c r="P229" s="167"/>
      <c r="Q229" s="167"/>
      <c r="R229" s="167"/>
      <c r="S229" s="167"/>
      <c r="T229" s="168"/>
      <c r="AT229" s="163" t="s">
        <v>167</v>
      </c>
      <c r="AU229" s="163" t="s">
        <v>83</v>
      </c>
      <c r="AV229" s="13" t="s">
        <v>83</v>
      </c>
      <c r="AW229" s="13" t="s">
        <v>3</v>
      </c>
      <c r="AX229" s="13" t="s">
        <v>81</v>
      </c>
      <c r="AY229" s="163" t="s">
        <v>156</v>
      </c>
    </row>
    <row r="230" spans="1:65" s="2" customFormat="1" ht="24" customHeight="1">
      <c r="A230" s="29"/>
      <c r="B230" s="145"/>
      <c r="C230" s="146" t="s">
        <v>342</v>
      </c>
      <c r="D230" s="146" t="s">
        <v>158</v>
      </c>
      <c r="E230" s="147" t="s">
        <v>681</v>
      </c>
      <c r="F230" s="148" t="s">
        <v>682</v>
      </c>
      <c r="G230" s="149" t="s">
        <v>225</v>
      </c>
      <c r="H230" s="150">
        <v>2</v>
      </c>
      <c r="I230" s="151">
        <v>323.63</v>
      </c>
      <c r="J230" s="151">
        <f>ROUND(I230*H230,2)</f>
        <v>647.26</v>
      </c>
      <c r="K230" s="148" t="s">
        <v>162</v>
      </c>
      <c r="L230" s="30"/>
      <c r="M230" s="152" t="s">
        <v>1</v>
      </c>
      <c r="N230" s="153" t="s">
        <v>39</v>
      </c>
      <c r="O230" s="154">
        <v>0.312</v>
      </c>
      <c r="P230" s="154">
        <f>O230*H230</f>
        <v>0.624</v>
      </c>
      <c r="Q230" s="154">
        <v>0.15140000000000001</v>
      </c>
      <c r="R230" s="154">
        <f>Q230*H230</f>
        <v>0.30280000000000001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163</v>
      </c>
      <c r="AT230" s="156" t="s">
        <v>158</v>
      </c>
      <c r="AU230" s="156" t="s">
        <v>83</v>
      </c>
      <c r="AY230" s="17" t="s">
        <v>156</v>
      </c>
      <c r="BE230" s="157">
        <f>IF(N230="základní",J230,0)</f>
        <v>647.26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81</v>
      </c>
      <c r="BK230" s="157">
        <f>ROUND(I230*H230,2)</f>
        <v>647.26</v>
      </c>
      <c r="BL230" s="17" t="s">
        <v>163</v>
      </c>
      <c r="BM230" s="156" t="s">
        <v>1564</v>
      </c>
    </row>
    <row r="231" spans="1:65" s="2" customFormat="1" ht="28.8">
      <c r="A231" s="29"/>
      <c r="B231" s="30"/>
      <c r="C231" s="29"/>
      <c r="D231" s="158" t="s">
        <v>165</v>
      </c>
      <c r="E231" s="29"/>
      <c r="F231" s="159" t="s">
        <v>684</v>
      </c>
      <c r="G231" s="29"/>
      <c r="H231" s="29"/>
      <c r="I231" s="29"/>
      <c r="J231" s="29"/>
      <c r="K231" s="29"/>
      <c r="L231" s="30"/>
      <c r="M231" s="160"/>
      <c r="N231" s="161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165</v>
      </c>
      <c r="AU231" s="17" t="s">
        <v>83</v>
      </c>
    </row>
    <row r="232" spans="1:65" s="13" customFormat="1">
      <c r="B232" s="162"/>
      <c r="D232" s="158" t="s">
        <v>167</v>
      </c>
      <c r="E232" s="163" t="s">
        <v>1</v>
      </c>
      <c r="F232" s="164" t="s">
        <v>1565</v>
      </c>
      <c r="H232" s="165">
        <v>2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167</v>
      </c>
      <c r="AU232" s="163" t="s">
        <v>83</v>
      </c>
      <c r="AV232" s="13" t="s">
        <v>83</v>
      </c>
      <c r="AW232" s="13" t="s">
        <v>30</v>
      </c>
      <c r="AX232" s="13" t="s">
        <v>81</v>
      </c>
      <c r="AY232" s="163" t="s">
        <v>156</v>
      </c>
    </row>
    <row r="233" spans="1:65" s="12" customFormat="1" ht="22.95" customHeight="1">
      <c r="B233" s="133"/>
      <c r="D233" s="134" t="s">
        <v>73</v>
      </c>
      <c r="E233" s="143" t="s">
        <v>195</v>
      </c>
      <c r="F233" s="143" t="s">
        <v>1441</v>
      </c>
      <c r="J233" s="144">
        <f>BK233</f>
        <v>482.9</v>
      </c>
      <c r="L233" s="133"/>
      <c r="M233" s="137"/>
      <c r="N233" s="138"/>
      <c r="O233" s="138"/>
      <c r="P233" s="139">
        <f>SUM(P234:P236)</f>
        <v>0.31850000000000001</v>
      </c>
      <c r="Q233" s="138"/>
      <c r="R233" s="139">
        <f>SUM(R234:R236)</f>
        <v>0.35828000000000004</v>
      </c>
      <c r="S233" s="138"/>
      <c r="T233" s="140">
        <f>SUM(T234:T236)</f>
        <v>0</v>
      </c>
      <c r="AR233" s="134" t="s">
        <v>81</v>
      </c>
      <c r="AT233" s="141" t="s">
        <v>73</v>
      </c>
      <c r="AU233" s="141" t="s">
        <v>81</v>
      </c>
      <c r="AY233" s="134" t="s">
        <v>156</v>
      </c>
      <c r="BK233" s="142">
        <f>SUM(BK234:BK236)</f>
        <v>482.9</v>
      </c>
    </row>
    <row r="234" spans="1:65" s="2" customFormat="1" ht="16.5" customHeight="1">
      <c r="A234" s="29"/>
      <c r="B234" s="145"/>
      <c r="C234" s="146" t="s">
        <v>348</v>
      </c>
      <c r="D234" s="146" t="s">
        <v>158</v>
      </c>
      <c r="E234" s="147" t="s">
        <v>1442</v>
      </c>
      <c r="F234" s="148" t="s">
        <v>1443</v>
      </c>
      <c r="G234" s="149" t="s">
        <v>225</v>
      </c>
      <c r="H234" s="150">
        <v>1.3</v>
      </c>
      <c r="I234" s="151">
        <v>371.46</v>
      </c>
      <c r="J234" s="151">
        <f>ROUND(I234*H234,2)</f>
        <v>482.9</v>
      </c>
      <c r="K234" s="148" t="s">
        <v>162</v>
      </c>
      <c r="L234" s="30"/>
      <c r="M234" s="152" t="s">
        <v>1</v>
      </c>
      <c r="N234" s="153" t="s">
        <v>39</v>
      </c>
      <c r="O234" s="154">
        <v>0.245</v>
      </c>
      <c r="P234" s="154">
        <f>O234*H234</f>
        <v>0.31850000000000001</v>
      </c>
      <c r="Q234" s="154">
        <v>0.27560000000000001</v>
      </c>
      <c r="R234" s="154">
        <f>Q234*H234</f>
        <v>0.35828000000000004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482.9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482.9</v>
      </c>
      <c r="BL234" s="17" t="s">
        <v>163</v>
      </c>
      <c r="BM234" s="156" t="s">
        <v>1566</v>
      </c>
    </row>
    <row r="235" spans="1:65" s="2" customFormat="1" ht="19.2">
      <c r="A235" s="29"/>
      <c r="B235" s="30"/>
      <c r="C235" s="29"/>
      <c r="D235" s="158" t="s">
        <v>165</v>
      </c>
      <c r="E235" s="29"/>
      <c r="F235" s="159" t="s">
        <v>1445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1567</v>
      </c>
      <c r="H236" s="165">
        <v>1.3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12" customFormat="1" ht="22.95" customHeight="1">
      <c r="B237" s="133"/>
      <c r="D237" s="134" t="s">
        <v>73</v>
      </c>
      <c r="E237" s="143" t="s">
        <v>214</v>
      </c>
      <c r="F237" s="143" t="s">
        <v>288</v>
      </c>
      <c r="J237" s="144">
        <f>BK237</f>
        <v>139270.54</v>
      </c>
      <c r="L237" s="133"/>
      <c r="M237" s="137"/>
      <c r="N237" s="138"/>
      <c r="O237" s="138"/>
      <c r="P237" s="139">
        <f>P238+SUM(P239:P279)</f>
        <v>100.69417999999999</v>
      </c>
      <c r="Q237" s="138"/>
      <c r="R237" s="139">
        <f>R238+SUM(R239:R279)</f>
        <v>17.637765399999996</v>
      </c>
      <c r="S237" s="138"/>
      <c r="T237" s="140">
        <f>T238+SUM(T239:T279)</f>
        <v>29.214699999999993</v>
      </c>
      <c r="AR237" s="134" t="s">
        <v>81</v>
      </c>
      <c r="AT237" s="141" t="s">
        <v>73</v>
      </c>
      <c r="AU237" s="141" t="s">
        <v>81</v>
      </c>
      <c r="AY237" s="134" t="s">
        <v>156</v>
      </c>
      <c r="BK237" s="142">
        <f>BK238+SUM(BK239:BK279)</f>
        <v>139270.54</v>
      </c>
    </row>
    <row r="238" spans="1:65" s="2" customFormat="1" ht="24" customHeight="1">
      <c r="A238" s="29"/>
      <c r="B238" s="145"/>
      <c r="C238" s="146" t="s">
        <v>356</v>
      </c>
      <c r="D238" s="146" t="s">
        <v>158</v>
      </c>
      <c r="E238" s="147" t="s">
        <v>1447</v>
      </c>
      <c r="F238" s="148" t="s">
        <v>1448</v>
      </c>
      <c r="G238" s="149" t="s">
        <v>531</v>
      </c>
      <c r="H238" s="150">
        <v>1</v>
      </c>
      <c r="I238" s="151">
        <v>503.07</v>
      </c>
      <c r="J238" s="151">
        <f>ROUND(I238*H238,2)</f>
        <v>503.07</v>
      </c>
      <c r="K238" s="148" t="s">
        <v>162</v>
      </c>
      <c r="L238" s="30"/>
      <c r="M238" s="152" t="s">
        <v>1</v>
      </c>
      <c r="N238" s="153" t="s">
        <v>39</v>
      </c>
      <c r="O238" s="154">
        <v>0.22600000000000001</v>
      </c>
      <c r="P238" s="154">
        <f>O238*H238</f>
        <v>0.22600000000000001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163</v>
      </c>
      <c r="AT238" s="156" t="s">
        <v>158</v>
      </c>
      <c r="AU238" s="156" t="s">
        <v>83</v>
      </c>
      <c r="AY238" s="17" t="s">
        <v>156</v>
      </c>
      <c r="BE238" s="157">
        <f>IF(N238="základní",J238,0)</f>
        <v>503.07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81</v>
      </c>
      <c r="BK238" s="157">
        <f>ROUND(I238*H238,2)</f>
        <v>503.07</v>
      </c>
      <c r="BL238" s="17" t="s">
        <v>163</v>
      </c>
      <c r="BM238" s="156" t="s">
        <v>1568</v>
      </c>
    </row>
    <row r="239" spans="1:65" s="2" customFormat="1" ht="19.2">
      <c r="A239" s="29"/>
      <c r="B239" s="30"/>
      <c r="C239" s="29"/>
      <c r="D239" s="158" t="s">
        <v>165</v>
      </c>
      <c r="E239" s="29"/>
      <c r="F239" s="159" t="s">
        <v>1450</v>
      </c>
      <c r="G239" s="29"/>
      <c r="H239" s="29"/>
      <c r="I239" s="29"/>
      <c r="J239" s="29"/>
      <c r="K239" s="29"/>
      <c r="L239" s="30"/>
      <c r="M239" s="160"/>
      <c r="N239" s="161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165</v>
      </c>
      <c r="AU239" s="17" t="s">
        <v>83</v>
      </c>
    </row>
    <row r="240" spans="1:65" s="13" customFormat="1">
      <c r="B240" s="162"/>
      <c r="D240" s="158" t="s">
        <v>167</v>
      </c>
      <c r="E240" s="163" t="s">
        <v>1</v>
      </c>
      <c r="F240" s="164" t="s">
        <v>81</v>
      </c>
      <c r="H240" s="165">
        <v>1</v>
      </c>
      <c r="L240" s="162"/>
      <c r="M240" s="166"/>
      <c r="N240" s="167"/>
      <c r="O240" s="167"/>
      <c r="P240" s="167"/>
      <c r="Q240" s="167"/>
      <c r="R240" s="167"/>
      <c r="S240" s="167"/>
      <c r="T240" s="168"/>
      <c r="AT240" s="163" t="s">
        <v>167</v>
      </c>
      <c r="AU240" s="163" t="s">
        <v>83</v>
      </c>
      <c r="AV240" s="13" t="s">
        <v>83</v>
      </c>
      <c r="AW240" s="13" t="s">
        <v>30</v>
      </c>
      <c r="AX240" s="13" t="s">
        <v>81</v>
      </c>
      <c r="AY240" s="163" t="s">
        <v>156</v>
      </c>
    </row>
    <row r="241" spans="1:65" s="2" customFormat="1" ht="16.5" customHeight="1">
      <c r="A241" s="29"/>
      <c r="B241" s="145"/>
      <c r="C241" s="176" t="s">
        <v>361</v>
      </c>
      <c r="D241" s="176" t="s">
        <v>254</v>
      </c>
      <c r="E241" s="177" t="s">
        <v>1451</v>
      </c>
      <c r="F241" s="178" t="s">
        <v>1452</v>
      </c>
      <c r="G241" s="179" t="s">
        <v>531</v>
      </c>
      <c r="H241" s="180">
        <v>1</v>
      </c>
      <c r="I241" s="181">
        <v>306.75</v>
      </c>
      <c r="J241" s="181">
        <f>ROUND(I241*H241,2)</f>
        <v>306.75</v>
      </c>
      <c r="K241" s="178" t="s">
        <v>162</v>
      </c>
      <c r="L241" s="182"/>
      <c r="M241" s="183" t="s">
        <v>1</v>
      </c>
      <c r="N241" s="184" t="s">
        <v>39</v>
      </c>
      <c r="O241" s="154">
        <v>0</v>
      </c>
      <c r="P241" s="154">
        <f>O241*H241</f>
        <v>0</v>
      </c>
      <c r="Q241" s="154">
        <v>2.0999999999999999E-3</v>
      </c>
      <c r="R241" s="154">
        <f>Q241*H241</f>
        <v>2.0999999999999999E-3</v>
      </c>
      <c r="S241" s="154">
        <v>0</v>
      </c>
      <c r="T241" s="155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208</v>
      </c>
      <c r="AT241" s="156" t="s">
        <v>254</v>
      </c>
      <c r="AU241" s="156" t="s">
        <v>83</v>
      </c>
      <c r="AY241" s="17" t="s">
        <v>156</v>
      </c>
      <c r="BE241" s="157">
        <f>IF(N241="základní",J241,0)</f>
        <v>306.75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7" t="s">
        <v>81</v>
      </c>
      <c r="BK241" s="157">
        <f>ROUND(I241*H241,2)</f>
        <v>306.75</v>
      </c>
      <c r="BL241" s="17" t="s">
        <v>163</v>
      </c>
      <c r="BM241" s="156" t="s">
        <v>1569</v>
      </c>
    </row>
    <row r="242" spans="1:65" s="2" customFormat="1">
      <c r="A242" s="29"/>
      <c r="B242" s="30"/>
      <c r="C242" s="29"/>
      <c r="D242" s="158" t="s">
        <v>165</v>
      </c>
      <c r="E242" s="29"/>
      <c r="F242" s="159" t="s">
        <v>1452</v>
      </c>
      <c r="G242" s="29"/>
      <c r="H242" s="29"/>
      <c r="I242" s="29"/>
      <c r="J242" s="29"/>
      <c r="K242" s="29"/>
      <c r="L242" s="30"/>
      <c r="M242" s="160"/>
      <c r="N242" s="161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165</v>
      </c>
      <c r="AU242" s="17" t="s">
        <v>83</v>
      </c>
    </row>
    <row r="243" spans="1:65" s="13" customFormat="1">
      <c r="B243" s="162"/>
      <c r="D243" s="158" t="s">
        <v>167</v>
      </c>
      <c r="E243" s="163" t="s">
        <v>1</v>
      </c>
      <c r="F243" s="164" t="s">
        <v>1454</v>
      </c>
      <c r="H243" s="165">
        <v>1</v>
      </c>
      <c r="L243" s="162"/>
      <c r="M243" s="166"/>
      <c r="N243" s="167"/>
      <c r="O243" s="167"/>
      <c r="P243" s="167"/>
      <c r="Q243" s="167"/>
      <c r="R243" s="167"/>
      <c r="S243" s="167"/>
      <c r="T243" s="168"/>
      <c r="AT243" s="163" t="s">
        <v>167</v>
      </c>
      <c r="AU243" s="163" t="s">
        <v>83</v>
      </c>
      <c r="AV243" s="13" t="s">
        <v>83</v>
      </c>
      <c r="AW243" s="13" t="s">
        <v>30</v>
      </c>
      <c r="AX243" s="13" t="s">
        <v>81</v>
      </c>
      <c r="AY243" s="163" t="s">
        <v>156</v>
      </c>
    </row>
    <row r="244" spans="1:65" s="2" customFormat="1" ht="24" customHeight="1">
      <c r="A244" s="29"/>
      <c r="B244" s="145"/>
      <c r="C244" s="146" t="s">
        <v>369</v>
      </c>
      <c r="D244" s="146" t="s">
        <v>158</v>
      </c>
      <c r="E244" s="147" t="s">
        <v>318</v>
      </c>
      <c r="F244" s="148" t="s">
        <v>319</v>
      </c>
      <c r="G244" s="149" t="s">
        <v>291</v>
      </c>
      <c r="H244" s="150">
        <v>28</v>
      </c>
      <c r="I244" s="151">
        <v>397.33</v>
      </c>
      <c r="J244" s="151">
        <f>ROUND(I244*H244,2)</f>
        <v>11125.24</v>
      </c>
      <c r="K244" s="148" t="s">
        <v>162</v>
      </c>
      <c r="L244" s="30"/>
      <c r="M244" s="152" t="s">
        <v>1</v>
      </c>
      <c r="N244" s="153" t="s">
        <v>39</v>
      </c>
      <c r="O244" s="154">
        <v>0.26800000000000002</v>
      </c>
      <c r="P244" s="154">
        <f>O244*H244</f>
        <v>7.5040000000000004</v>
      </c>
      <c r="Q244" s="154">
        <v>0.15540000000000001</v>
      </c>
      <c r="R244" s="154">
        <f>Q244*H244</f>
        <v>4.3512000000000004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163</v>
      </c>
      <c r="AT244" s="156" t="s">
        <v>158</v>
      </c>
      <c r="AU244" s="156" t="s">
        <v>83</v>
      </c>
      <c r="AY244" s="17" t="s">
        <v>156</v>
      </c>
      <c r="BE244" s="157">
        <f>IF(N244="základní",J244,0)</f>
        <v>11125.24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81</v>
      </c>
      <c r="BK244" s="157">
        <f>ROUND(I244*H244,2)</f>
        <v>11125.24</v>
      </c>
      <c r="BL244" s="17" t="s">
        <v>163</v>
      </c>
      <c r="BM244" s="156" t="s">
        <v>1570</v>
      </c>
    </row>
    <row r="245" spans="1:65" s="2" customFormat="1" ht="28.8">
      <c r="A245" s="29"/>
      <c r="B245" s="30"/>
      <c r="C245" s="29"/>
      <c r="D245" s="158" t="s">
        <v>165</v>
      </c>
      <c r="E245" s="29"/>
      <c r="F245" s="159" t="s">
        <v>321</v>
      </c>
      <c r="G245" s="29"/>
      <c r="H245" s="29"/>
      <c r="I245" s="29"/>
      <c r="J245" s="29"/>
      <c r="K245" s="29"/>
      <c r="L245" s="30"/>
      <c r="M245" s="160"/>
      <c r="N245" s="161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165</v>
      </c>
      <c r="AU245" s="17" t="s">
        <v>83</v>
      </c>
    </row>
    <row r="246" spans="1:65" s="13" customFormat="1">
      <c r="B246" s="162"/>
      <c r="D246" s="158" t="s">
        <v>167</v>
      </c>
      <c r="E246" s="163" t="s">
        <v>1</v>
      </c>
      <c r="F246" s="164" t="s">
        <v>326</v>
      </c>
      <c r="H246" s="165">
        <v>28</v>
      </c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167</v>
      </c>
      <c r="AU246" s="163" t="s">
        <v>83</v>
      </c>
      <c r="AV246" s="13" t="s">
        <v>83</v>
      </c>
      <c r="AW246" s="13" t="s">
        <v>30</v>
      </c>
      <c r="AX246" s="13" t="s">
        <v>81</v>
      </c>
      <c r="AY246" s="163" t="s">
        <v>156</v>
      </c>
    </row>
    <row r="247" spans="1:65" s="2" customFormat="1" ht="24" customHeight="1">
      <c r="A247" s="29"/>
      <c r="B247" s="145"/>
      <c r="C247" s="176" t="s">
        <v>375</v>
      </c>
      <c r="D247" s="176" t="s">
        <v>254</v>
      </c>
      <c r="E247" s="177" t="s">
        <v>323</v>
      </c>
      <c r="F247" s="178" t="s">
        <v>324</v>
      </c>
      <c r="G247" s="179" t="s">
        <v>291</v>
      </c>
      <c r="H247" s="180">
        <v>28.28</v>
      </c>
      <c r="I247" s="181">
        <v>139.63</v>
      </c>
      <c r="J247" s="181">
        <f>ROUND(I247*H247,2)</f>
        <v>3948.74</v>
      </c>
      <c r="K247" s="178" t="s">
        <v>162</v>
      </c>
      <c r="L247" s="182"/>
      <c r="M247" s="183" t="s">
        <v>1</v>
      </c>
      <c r="N247" s="184" t="s">
        <v>39</v>
      </c>
      <c r="O247" s="154">
        <v>0</v>
      </c>
      <c r="P247" s="154">
        <f>O247*H247</f>
        <v>0</v>
      </c>
      <c r="Q247" s="154">
        <v>4.8300000000000003E-2</v>
      </c>
      <c r="R247" s="154">
        <f>Q247*H247</f>
        <v>1.3659240000000001</v>
      </c>
      <c r="S247" s="154">
        <v>0</v>
      </c>
      <c r="T247" s="155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208</v>
      </c>
      <c r="AT247" s="156" t="s">
        <v>254</v>
      </c>
      <c r="AU247" s="156" t="s">
        <v>83</v>
      </c>
      <c r="AY247" s="17" t="s">
        <v>156</v>
      </c>
      <c r="BE247" s="157">
        <f>IF(N247="základní",J247,0)</f>
        <v>3948.74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81</v>
      </c>
      <c r="BK247" s="157">
        <f>ROUND(I247*H247,2)</f>
        <v>3948.74</v>
      </c>
      <c r="BL247" s="17" t="s">
        <v>163</v>
      </c>
      <c r="BM247" s="156" t="s">
        <v>1571</v>
      </c>
    </row>
    <row r="248" spans="1:65" s="2" customFormat="1">
      <c r="A248" s="29"/>
      <c r="B248" s="30"/>
      <c r="C248" s="29"/>
      <c r="D248" s="158" t="s">
        <v>165</v>
      </c>
      <c r="E248" s="29"/>
      <c r="F248" s="159" t="s">
        <v>324</v>
      </c>
      <c r="G248" s="29"/>
      <c r="H248" s="29"/>
      <c r="I248" s="29"/>
      <c r="J248" s="29"/>
      <c r="K248" s="29"/>
      <c r="L248" s="30"/>
      <c r="M248" s="160"/>
      <c r="N248" s="161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165</v>
      </c>
      <c r="AU248" s="17" t="s">
        <v>83</v>
      </c>
    </row>
    <row r="249" spans="1:65" s="13" customFormat="1">
      <c r="B249" s="162"/>
      <c r="D249" s="158" t="s">
        <v>167</v>
      </c>
      <c r="E249" s="163" t="s">
        <v>1</v>
      </c>
      <c r="F249" s="164" t="s">
        <v>326</v>
      </c>
      <c r="H249" s="165">
        <v>28</v>
      </c>
      <c r="L249" s="162"/>
      <c r="M249" s="166"/>
      <c r="N249" s="167"/>
      <c r="O249" s="167"/>
      <c r="P249" s="167"/>
      <c r="Q249" s="167"/>
      <c r="R249" s="167"/>
      <c r="S249" s="167"/>
      <c r="T249" s="168"/>
      <c r="AT249" s="163" t="s">
        <v>167</v>
      </c>
      <c r="AU249" s="163" t="s">
        <v>83</v>
      </c>
      <c r="AV249" s="13" t="s">
        <v>83</v>
      </c>
      <c r="AW249" s="13" t="s">
        <v>30</v>
      </c>
      <c r="AX249" s="13" t="s">
        <v>81</v>
      </c>
      <c r="AY249" s="163" t="s">
        <v>156</v>
      </c>
    </row>
    <row r="250" spans="1:65" s="13" customFormat="1">
      <c r="B250" s="162"/>
      <c r="D250" s="158" t="s">
        <v>167</v>
      </c>
      <c r="F250" s="164" t="s">
        <v>1572</v>
      </c>
      <c r="H250" s="165">
        <v>28.28</v>
      </c>
      <c r="L250" s="162"/>
      <c r="M250" s="166"/>
      <c r="N250" s="167"/>
      <c r="O250" s="167"/>
      <c r="P250" s="167"/>
      <c r="Q250" s="167"/>
      <c r="R250" s="167"/>
      <c r="S250" s="167"/>
      <c r="T250" s="168"/>
      <c r="AT250" s="163" t="s">
        <v>167</v>
      </c>
      <c r="AU250" s="163" t="s">
        <v>83</v>
      </c>
      <c r="AV250" s="13" t="s">
        <v>83</v>
      </c>
      <c r="AW250" s="13" t="s">
        <v>3</v>
      </c>
      <c r="AX250" s="13" t="s">
        <v>81</v>
      </c>
      <c r="AY250" s="163" t="s">
        <v>156</v>
      </c>
    </row>
    <row r="251" spans="1:65" s="2" customFormat="1" ht="24" customHeight="1">
      <c r="A251" s="29"/>
      <c r="B251" s="145"/>
      <c r="C251" s="146" t="s">
        <v>380</v>
      </c>
      <c r="D251" s="146" t="s">
        <v>158</v>
      </c>
      <c r="E251" s="147" t="s">
        <v>327</v>
      </c>
      <c r="F251" s="148" t="s">
        <v>328</v>
      </c>
      <c r="G251" s="149" t="s">
        <v>291</v>
      </c>
      <c r="H251" s="150">
        <v>16.2</v>
      </c>
      <c r="I251" s="151">
        <v>388.09</v>
      </c>
      <c r="J251" s="151">
        <f>ROUND(I251*H251,2)</f>
        <v>6287.06</v>
      </c>
      <c r="K251" s="148" t="s">
        <v>162</v>
      </c>
      <c r="L251" s="30"/>
      <c r="M251" s="152" t="s">
        <v>1</v>
      </c>
      <c r="N251" s="153" t="s">
        <v>39</v>
      </c>
      <c r="O251" s="154">
        <v>0.216</v>
      </c>
      <c r="P251" s="154">
        <f>O251*H251</f>
        <v>3.4991999999999996</v>
      </c>
      <c r="Q251" s="154">
        <v>0.1295</v>
      </c>
      <c r="R251" s="154">
        <f>Q251*H251</f>
        <v>2.0979000000000001</v>
      </c>
      <c r="S251" s="154">
        <v>0</v>
      </c>
      <c r="T251" s="155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163</v>
      </c>
      <c r="AT251" s="156" t="s">
        <v>158</v>
      </c>
      <c r="AU251" s="156" t="s">
        <v>83</v>
      </c>
      <c r="AY251" s="17" t="s">
        <v>156</v>
      </c>
      <c r="BE251" s="157">
        <f>IF(N251="základní",J251,0)</f>
        <v>6287.06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81</v>
      </c>
      <c r="BK251" s="157">
        <f>ROUND(I251*H251,2)</f>
        <v>6287.06</v>
      </c>
      <c r="BL251" s="17" t="s">
        <v>163</v>
      </c>
      <c r="BM251" s="156" t="s">
        <v>1573</v>
      </c>
    </row>
    <row r="252" spans="1:65" s="2" customFormat="1" ht="38.4">
      <c r="A252" s="29"/>
      <c r="B252" s="30"/>
      <c r="C252" s="29"/>
      <c r="D252" s="158" t="s">
        <v>165</v>
      </c>
      <c r="E252" s="29"/>
      <c r="F252" s="159" t="s">
        <v>330</v>
      </c>
      <c r="G252" s="29"/>
      <c r="H252" s="29"/>
      <c r="I252" s="29"/>
      <c r="J252" s="29"/>
      <c r="K252" s="29"/>
      <c r="L252" s="30"/>
      <c r="M252" s="160"/>
      <c r="N252" s="161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165</v>
      </c>
      <c r="AU252" s="17" t="s">
        <v>83</v>
      </c>
    </row>
    <row r="253" spans="1:65" s="13" customFormat="1">
      <c r="B253" s="162"/>
      <c r="D253" s="158" t="s">
        <v>167</v>
      </c>
      <c r="E253" s="163" t="s">
        <v>1</v>
      </c>
      <c r="F253" s="164" t="s">
        <v>1574</v>
      </c>
      <c r="H253" s="165">
        <v>16.2</v>
      </c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167</v>
      </c>
      <c r="AU253" s="163" t="s">
        <v>83</v>
      </c>
      <c r="AV253" s="13" t="s">
        <v>83</v>
      </c>
      <c r="AW253" s="13" t="s">
        <v>30</v>
      </c>
      <c r="AX253" s="13" t="s">
        <v>81</v>
      </c>
      <c r="AY253" s="163" t="s">
        <v>156</v>
      </c>
    </row>
    <row r="254" spans="1:65" s="2" customFormat="1" ht="16.5" customHeight="1">
      <c r="A254" s="29"/>
      <c r="B254" s="145"/>
      <c r="C254" s="176" t="s">
        <v>386</v>
      </c>
      <c r="D254" s="176" t="s">
        <v>254</v>
      </c>
      <c r="E254" s="177" t="s">
        <v>333</v>
      </c>
      <c r="F254" s="178" t="s">
        <v>334</v>
      </c>
      <c r="G254" s="179" t="s">
        <v>291</v>
      </c>
      <c r="H254" s="180">
        <v>16.361999999999998</v>
      </c>
      <c r="I254" s="181">
        <v>119.51</v>
      </c>
      <c r="J254" s="181">
        <f>ROUND(I254*H254,2)</f>
        <v>1955.42</v>
      </c>
      <c r="K254" s="178" t="s">
        <v>162</v>
      </c>
      <c r="L254" s="182"/>
      <c r="M254" s="183" t="s">
        <v>1</v>
      </c>
      <c r="N254" s="184" t="s">
        <v>39</v>
      </c>
      <c r="O254" s="154">
        <v>0</v>
      </c>
      <c r="P254" s="154">
        <f>O254*H254</f>
        <v>0</v>
      </c>
      <c r="Q254" s="154">
        <v>4.4999999999999998E-2</v>
      </c>
      <c r="R254" s="154">
        <f>Q254*H254</f>
        <v>0.73628999999999989</v>
      </c>
      <c r="S254" s="154">
        <v>0</v>
      </c>
      <c r="T254" s="155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208</v>
      </c>
      <c r="AT254" s="156" t="s">
        <v>254</v>
      </c>
      <c r="AU254" s="156" t="s">
        <v>83</v>
      </c>
      <c r="AY254" s="17" t="s">
        <v>156</v>
      </c>
      <c r="BE254" s="157">
        <f>IF(N254="základní",J254,0)</f>
        <v>1955.42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81</v>
      </c>
      <c r="BK254" s="157">
        <f>ROUND(I254*H254,2)</f>
        <v>1955.42</v>
      </c>
      <c r="BL254" s="17" t="s">
        <v>163</v>
      </c>
      <c r="BM254" s="156" t="s">
        <v>1575</v>
      </c>
    </row>
    <row r="255" spans="1:65" s="2" customFormat="1">
      <c r="A255" s="29"/>
      <c r="B255" s="30"/>
      <c r="C255" s="29"/>
      <c r="D255" s="158" t="s">
        <v>165</v>
      </c>
      <c r="E255" s="29"/>
      <c r="F255" s="159" t="s">
        <v>334</v>
      </c>
      <c r="G255" s="29"/>
      <c r="H255" s="29"/>
      <c r="I255" s="29"/>
      <c r="J255" s="29"/>
      <c r="K255" s="29"/>
      <c r="L255" s="30"/>
      <c r="M255" s="160"/>
      <c r="N255" s="161"/>
      <c r="O255" s="55"/>
      <c r="P255" s="55"/>
      <c r="Q255" s="55"/>
      <c r="R255" s="55"/>
      <c r="S255" s="55"/>
      <c r="T255" s="56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T255" s="17" t="s">
        <v>165</v>
      </c>
      <c r="AU255" s="17" t="s">
        <v>83</v>
      </c>
    </row>
    <row r="256" spans="1:65" s="13" customFormat="1">
      <c r="B256" s="162"/>
      <c r="D256" s="158" t="s">
        <v>167</v>
      </c>
      <c r="E256" s="163" t="s">
        <v>1</v>
      </c>
      <c r="F256" s="164" t="s">
        <v>1574</v>
      </c>
      <c r="H256" s="165">
        <v>16.2</v>
      </c>
      <c r="L256" s="162"/>
      <c r="M256" s="166"/>
      <c r="N256" s="167"/>
      <c r="O256" s="167"/>
      <c r="P256" s="167"/>
      <c r="Q256" s="167"/>
      <c r="R256" s="167"/>
      <c r="S256" s="167"/>
      <c r="T256" s="168"/>
      <c r="AT256" s="163" t="s">
        <v>167</v>
      </c>
      <c r="AU256" s="163" t="s">
        <v>83</v>
      </c>
      <c r="AV256" s="13" t="s">
        <v>83</v>
      </c>
      <c r="AW256" s="13" t="s">
        <v>30</v>
      </c>
      <c r="AX256" s="13" t="s">
        <v>81</v>
      </c>
      <c r="AY256" s="163" t="s">
        <v>156</v>
      </c>
    </row>
    <row r="257" spans="1:65" s="13" customFormat="1">
      <c r="B257" s="162"/>
      <c r="D257" s="158" t="s">
        <v>167</v>
      </c>
      <c r="F257" s="164" t="s">
        <v>1576</v>
      </c>
      <c r="H257" s="165">
        <v>16.361999999999998</v>
      </c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167</v>
      </c>
      <c r="AU257" s="163" t="s">
        <v>83</v>
      </c>
      <c r="AV257" s="13" t="s">
        <v>83</v>
      </c>
      <c r="AW257" s="13" t="s">
        <v>3</v>
      </c>
      <c r="AX257" s="13" t="s">
        <v>81</v>
      </c>
      <c r="AY257" s="163" t="s">
        <v>156</v>
      </c>
    </row>
    <row r="258" spans="1:65" s="2" customFormat="1" ht="24" customHeight="1">
      <c r="A258" s="29"/>
      <c r="B258" s="145"/>
      <c r="C258" s="146" t="s">
        <v>394</v>
      </c>
      <c r="D258" s="146" t="s">
        <v>158</v>
      </c>
      <c r="E258" s="147" t="s">
        <v>808</v>
      </c>
      <c r="F258" s="148" t="s">
        <v>809</v>
      </c>
      <c r="G258" s="149" t="s">
        <v>161</v>
      </c>
      <c r="H258" s="150">
        <v>3.57</v>
      </c>
      <c r="I258" s="151">
        <v>4390.16</v>
      </c>
      <c r="J258" s="151">
        <f>ROUND(I258*H258,2)</f>
        <v>15672.87</v>
      </c>
      <c r="K258" s="148" t="s">
        <v>162</v>
      </c>
      <c r="L258" s="30"/>
      <c r="M258" s="152" t="s">
        <v>1</v>
      </c>
      <c r="N258" s="153" t="s">
        <v>39</v>
      </c>
      <c r="O258" s="154">
        <v>3.6440000000000001</v>
      </c>
      <c r="P258" s="154">
        <f>O258*H258</f>
        <v>13.009079999999999</v>
      </c>
      <c r="Q258" s="154">
        <v>2.2667199999999998</v>
      </c>
      <c r="R258" s="154">
        <f>Q258*H258</f>
        <v>8.0921903999999998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163</v>
      </c>
      <c r="AT258" s="156" t="s">
        <v>158</v>
      </c>
      <c r="AU258" s="156" t="s">
        <v>83</v>
      </c>
      <c r="AY258" s="17" t="s">
        <v>156</v>
      </c>
      <c r="BE258" s="157">
        <f>IF(N258="základní",J258,0)</f>
        <v>15672.87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81</v>
      </c>
      <c r="BK258" s="157">
        <f>ROUND(I258*H258,2)</f>
        <v>15672.87</v>
      </c>
      <c r="BL258" s="17" t="s">
        <v>163</v>
      </c>
      <c r="BM258" s="156" t="s">
        <v>1577</v>
      </c>
    </row>
    <row r="259" spans="1:65" s="2" customFormat="1" ht="19.2">
      <c r="A259" s="29"/>
      <c r="B259" s="30"/>
      <c r="C259" s="29"/>
      <c r="D259" s="158" t="s">
        <v>165</v>
      </c>
      <c r="E259" s="29"/>
      <c r="F259" s="159" t="s">
        <v>811</v>
      </c>
      <c r="G259" s="29"/>
      <c r="H259" s="29"/>
      <c r="I259" s="29"/>
      <c r="J259" s="29"/>
      <c r="K259" s="29"/>
      <c r="L259" s="30"/>
      <c r="M259" s="160"/>
      <c r="N259" s="161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7" t="s">
        <v>165</v>
      </c>
      <c r="AU259" s="17" t="s">
        <v>83</v>
      </c>
    </row>
    <row r="260" spans="1:65" s="13" customFormat="1">
      <c r="B260" s="162"/>
      <c r="D260" s="158" t="s">
        <v>167</v>
      </c>
      <c r="E260" s="163" t="s">
        <v>1</v>
      </c>
      <c r="F260" s="164" t="s">
        <v>1578</v>
      </c>
      <c r="H260" s="165">
        <v>3.57</v>
      </c>
      <c r="L260" s="162"/>
      <c r="M260" s="166"/>
      <c r="N260" s="167"/>
      <c r="O260" s="167"/>
      <c r="P260" s="167"/>
      <c r="Q260" s="167"/>
      <c r="R260" s="167"/>
      <c r="S260" s="167"/>
      <c r="T260" s="168"/>
      <c r="AT260" s="163" t="s">
        <v>167</v>
      </c>
      <c r="AU260" s="163" t="s">
        <v>83</v>
      </c>
      <c r="AV260" s="13" t="s">
        <v>83</v>
      </c>
      <c r="AW260" s="13" t="s">
        <v>30</v>
      </c>
      <c r="AX260" s="13" t="s">
        <v>81</v>
      </c>
      <c r="AY260" s="163" t="s">
        <v>156</v>
      </c>
    </row>
    <row r="261" spans="1:65" s="2" customFormat="1" ht="24" customHeight="1">
      <c r="A261" s="29"/>
      <c r="B261" s="145"/>
      <c r="C261" s="146" t="s">
        <v>400</v>
      </c>
      <c r="D261" s="146" t="s">
        <v>158</v>
      </c>
      <c r="E261" s="147" t="s">
        <v>813</v>
      </c>
      <c r="F261" s="148" t="s">
        <v>814</v>
      </c>
      <c r="G261" s="149" t="s">
        <v>291</v>
      </c>
      <c r="H261" s="150">
        <v>21</v>
      </c>
      <c r="I261" s="151">
        <v>238.66</v>
      </c>
      <c r="J261" s="151">
        <f>ROUND(I261*H261,2)</f>
        <v>5011.8599999999997</v>
      </c>
      <c r="K261" s="148" t="s">
        <v>162</v>
      </c>
      <c r="L261" s="30"/>
      <c r="M261" s="152" t="s">
        <v>1</v>
      </c>
      <c r="N261" s="153" t="s">
        <v>39</v>
      </c>
      <c r="O261" s="154">
        <v>0.19600000000000001</v>
      </c>
      <c r="P261" s="154">
        <f>O261*H261</f>
        <v>4.1160000000000005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163</v>
      </c>
      <c r="AT261" s="156" t="s">
        <v>158</v>
      </c>
      <c r="AU261" s="156" t="s">
        <v>83</v>
      </c>
      <c r="AY261" s="17" t="s">
        <v>156</v>
      </c>
      <c r="BE261" s="157">
        <f>IF(N261="základní",J261,0)</f>
        <v>5011.8599999999997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81</v>
      </c>
      <c r="BK261" s="157">
        <f>ROUND(I261*H261,2)</f>
        <v>5011.8599999999997</v>
      </c>
      <c r="BL261" s="17" t="s">
        <v>163</v>
      </c>
      <c r="BM261" s="156" t="s">
        <v>1579</v>
      </c>
    </row>
    <row r="262" spans="1:65" s="2" customFormat="1" ht="19.2">
      <c r="A262" s="29"/>
      <c r="B262" s="30"/>
      <c r="C262" s="29"/>
      <c r="D262" s="158" t="s">
        <v>165</v>
      </c>
      <c r="E262" s="29"/>
      <c r="F262" s="159" t="s">
        <v>816</v>
      </c>
      <c r="G262" s="29"/>
      <c r="H262" s="29"/>
      <c r="I262" s="29"/>
      <c r="J262" s="29"/>
      <c r="K262" s="29"/>
      <c r="L262" s="30"/>
      <c r="M262" s="160"/>
      <c r="N262" s="161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165</v>
      </c>
      <c r="AU262" s="17" t="s">
        <v>83</v>
      </c>
    </row>
    <row r="263" spans="1:65" s="13" customFormat="1">
      <c r="B263" s="162"/>
      <c r="D263" s="158" t="s">
        <v>167</v>
      </c>
      <c r="E263" s="163" t="s">
        <v>1</v>
      </c>
      <c r="F263" s="164" t="s">
        <v>7</v>
      </c>
      <c r="H263" s="165">
        <v>21</v>
      </c>
      <c r="L263" s="162"/>
      <c r="M263" s="166"/>
      <c r="N263" s="167"/>
      <c r="O263" s="167"/>
      <c r="P263" s="167"/>
      <c r="Q263" s="167"/>
      <c r="R263" s="167"/>
      <c r="S263" s="167"/>
      <c r="T263" s="168"/>
      <c r="AT263" s="163" t="s">
        <v>167</v>
      </c>
      <c r="AU263" s="163" t="s">
        <v>83</v>
      </c>
      <c r="AV263" s="13" t="s">
        <v>83</v>
      </c>
      <c r="AW263" s="13" t="s">
        <v>30</v>
      </c>
      <c r="AX263" s="13" t="s">
        <v>81</v>
      </c>
      <c r="AY263" s="163" t="s">
        <v>156</v>
      </c>
    </row>
    <row r="264" spans="1:65" s="2" customFormat="1" ht="24" customHeight="1">
      <c r="A264" s="29"/>
      <c r="B264" s="145"/>
      <c r="C264" s="176" t="s">
        <v>406</v>
      </c>
      <c r="D264" s="176" t="s">
        <v>254</v>
      </c>
      <c r="E264" s="177" t="s">
        <v>818</v>
      </c>
      <c r="F264" s="178" t="s">
        <v>819</v>
      </c>
      <c r="G264" s="179" t="s">
        <v>291</v>
      </c>
      <c r="H264" s="180">
        <v>21</v>
      </c>
      <c r="I264" s="181">
        <v>2890.49</v>
      </c>
      <c r="J264" s="181">
        <f>ROUND(I264*H264,2)</f>
        <v>60700.29</v>
      </c>
      <c r="K264" s="178" t="s">
        <v>162</v>
      </c>
      <c r="L264" s="182"/>
      <c r="M264" s="183" t="s">
        <v>1</v>
      </c>
      <c r="N264" s="184" t="s">
        <v>39</v>
      </c>
      <c r="O264" s="154">
        <v>0</v>
      </c>
      <c r="P264" s="154">
        <f>O264*H264</f>
        <v>0</v>
      </c>
      <c r="Q264" s="154">
        <v>4.5359999999999998E-2</v>
      </c>
      <c r="R264" s="154">
        <f>Q264*H264</f>
        <v>0.95255999999999996</v>
      </c>
      <c r="S264" s="154">
        <v>0</v>
      </c>
      <c r="T264" s="155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208</v>
      </c>
      <c r="AT264" s="156" t="s">
        <v>254</v>
      </c>
      <c r="AU264" s="156" t="s">
        <v>83</v>
      </c>
      <c r="AY264" s="17" t="s">
        <v>156</v>
      </c>
      <c r="BE264" s="157">
        <f>IF(N264="základní",J264,0)</f>
        <v>60700.29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81</v>
      </c>
      <c r="BK264" s="157">
        <f>ROUND(I264*H264,2)</f>
        <v>60700.29</v>
      </c>
      <c r="BL264" s="17" t="s">
        <v>163</v>
      </c>
      <c r="BM264" s="156" t="s">
        <v>1580</v>
      </c>
    </row>
    <row r="265" spans="1:65" s="2" customFormat="1">
      <c r="A265" s="29"/>
      <c r="B265" s="30"/>
      <c r="C265" s="29"/>
      <c r="D265" s="158" t="s">
        <v>165</v>
      </c>
      <c r="E265" s="29"/>
      <c r="F265" s="159" t="s">
        <v>819</v>
      </c>
      <c r="G265" s="29"/>
      <c r="H265" s="29"/>
      <c r="I265" s="29"/>
      <c r="J265" s="29"/>
      <c r="K265" s="29"/>
      <c r="L265" s="30"/>
      <c r="M265" s="160"/>
      <c r="N265" s="161"/>
      <c r="O265" s="55"/>
      <c r="P265" s="55"/>
      <c r="Q265" s="55"/>
      <c r="R265" s="55"/>
      <c r="S265" s="55"/>
      <c r="T265" s="5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T265" s="17" t="s">
        <v>165</v>
      </c>
      <c r="AU265" s="17" t="s">
        <v>83</v>
      </c>
    </row>
    <row r="266" spans="1:65" s="13" customFormat="1">
      <c r="B266" s="162"/>
      <c r="D266" s="158" t="s">
        <v>167</v>
      </c>
      <c r="E266" s="163" t="s">
        <v>1</v>
      </c>
      <c r="F266" s="164" t="s">
        <v>7</v>
      </c>
      <c r="H266" s="165">
        <v>21</v>
      </c>
      <c r="L266" s="162"/>
      <c r="M266" s="166"/>
      <c r="N266" s="167"/>
      <c r="O266" s="167"/>
      <c r="P266" s="167"/>
      <c r="Q266" s="167"/>
      <c r="R266" s="167"/>
      <c r="S266" s="167"/>
      <c r="T266" s="168"/>
      <c r="AT266" s="163" t="s">
        <v>167</v>
      </c>
      <c r="AU266" s="163" t="s">
        <v>83</v>
      </c>
      <c r="AV266" s="13" t="s">
        <v>83</v>
      </c>
      <c r="AW266" s="13" t="s">
        <v>30</v>
      </c>
      <c r="AX266" s="13" t="s">
        <v>81</v>
      </c>
      <c r="AY266" s="163" t="s">
        <v>156</v>
      </c>
    </row>
    <row r="267" spans="1:65" s="2" customFormat="1" ht="24" customHeight="1">
      <c r="A267" s="29"/>
      <c r="B267" s="145"/>
      <c r="C267" s="146" t="s">
        <v>413</v>
      </c>
      <c r="D267" s="146" t="s">
        <v>158</v>
      </c>
      <c r="E267" s="147" t="s">
        <v>1463</v>
      </c>
      <c r="F267" s="148" t="s">
        <v>1464</v>
      </c>
      <c r="G267" s="149" t="s">
        <v>225</v>
      </c>
      <c r="H267" s="150">
        <v>1.3</v>
      </c>
      <c r="I267" s="151">
        <v>61.91</v>
      </c>
      <c r="J267" s="151">
        <f>ROUND(I267*H267,2)</f>
        <v>80.48</v>
      </c>
      <c r="K267" s="148" t="s">
        <v>162</v>
      </c>
      <c r="L267" s="30"/>
      <c r="M267" s="152" t="s">
        <v>1</v>
      </c>
      <c r="N267" s="153" t="s">
        <v>39</v>
      </c>
      <c r="O267" s="154">
        <v>0.08</v>
      </c>
      <c r="P267" s="154">
        <f>O267*H267</f>
        <v>0.10400000000000001</v>
      </c>
      <c r="Q267" s="154">
        <v>4.6999999999999999E-4</v>
      </c>
      <c r="R267" s="154">
        <f>Q267*H267</f>
        <v>6.11E-4</v>
      </c>
      <c r="S267" s="154">
        <v>0</v>
      </c>
      <c r="T267" s="155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163</v>
      </c>
      <c r="AT267" s="156" t="s">
        <v>158</v>
      </c>
      <c r="AU267" s="156" t="s">
        <v>83</v>
      </c>
      <c r="AY267" s="17" t="s">
        <v>156</v>
      </c>
      <c r="BE267" s="157">
        <f>IF(N267="základní",J267,0)</f>
        <v>80.48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81</v>
      </c>
      <c r="BK267" s="157">
        <f>ROUND(I267*H267,2)</f>
        <v>80.48</v>
      </c>
      <c r="BL267" s="17" t="s">
        <v>163</v>
      </c>
      <c r="BM267" s="156" t="s">
        <v>1581</v>
      </c>
    </row>
    <row r="268" spans="1:65" s="2" customFormat="1" ht="19.2">
      <c r="A268" s="29"/>
      <c r="B268" s="30"/>
      <c r="C268" s="29"/>
      <c r="D268" s="158" t="s">
        <v>165</v>
      </c>
      <c r="E268" s="29"/>
      <c r="F268" s="159" t="s">
        <v>1466</v>
      </c>
      <c r="G268" s="29"/>
      <c r="H268" s="29"/>
      <c r="I268" s="29"/>
      <c r="J268" s="29"/>
      <c r="K268" s="29"/>
      <c r="L268" s="30"/>
      <c r="M268" s="160"/>
      <c r="N268" s="161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165</v>
      </c>
      <c r="AU268" s="17" t="s">
        <v>83</v>
      </c>
    </row>
    <row r="269" spans="1:65" s="13" customFormat="1">
      <c r="B269" s="162"/>
      <c r="D269" s="158" t="s">
        <v>167</v>
      </c>
      <c r="E269" s="163" t="s">
        <v>1</v>
      </c>
      <c r="F269" s="164" t="s">
        <v>1567</v>
      </c>
      <c r="H269" s="165">
        <v>1.3</v>
      </c>
      <c r="L269" s="162"/>
      <c r="M269" s="166"/>
      <c r="N269" s="167"/>
      <c r="O269" s="167"/>
      <c r="P269" s="167"/>
      <c r="Q269" s="167"/>
      <c r="R269" s="167"/>
      <c r="S269" s="167"/>
      <c r="T269" s="168"/>
      <c r="AT269" s="163" t="s">
        <v>167</v>
      </c>
      <c r="AU269" s="163" t="s">
        <v>83</v>
      </c>
      <c r="AV269" s="13" t="s">
        <v>83</v>
      </c>
      <c r="AW269" s="13" t="s">
        <v>30</v>
      </c>
      <c r="AX269" s="13" t="s">
        <v>81</v>
      </c>
      <c r="AY269" s="163" t="s">
        <v>156</v>
      </c>
    </row>
    <row r="270" spans="1:65" s="2" customFormat="1" ht="24" customHeight="1">
      <c r="A270" s="29"/>
      <c r="B270" s="145"/>
      <c r="C270" s="146" t="s">
        <v>418</v>
      </c>
      <c r="D270" s="146" t="s">
        <v>158</v>
      </c>
      <c r="E270" s="147" t="s">
        <v>821</v>
      </c>
      <c r="F270" s="148" t="s">
        <v>822</v>
      </c>
      <c r="G270" s="149" t="s">
        <v>291</v>
      </c>
      <c r="H270" s="150">
        <v>62.3</v>
      </c>
      <c r="I270" s="151">
        <v>79.75</v>
      </c>
      <c r="J270" s="151">
        <f>ROUND(I270*H270,2)</f>
        <v>4968.43</v>
      </c>
      <c r="K270" s="148" t="s">
        <v>162</v>
      </c>
      <c r="L270" s="30"/>
      <c r="M270" s="152" t="s">
        <v>1</v>
      </c>
      <c r="N270" s="153" t="s">
        <v>39</v>
      </c>
      <c r="O270" s="154">
        <v>0.186</v>
      </c>
      <c r="P270" s="154">
        <f>O270*H270</f>
        <v>11.5878</v>
      </c>
      <c r="Q270" s="154">
        <v>6.0999999999999997E-4</v>
      </c>
      <c r="R270" s="154">
        <f>Q270*H270</f>
        <v>3.8002999999999995E-2</v>
      </c>
      <c r="S270" s="154">
        <v>0</v>
      </c>
      <c r="T270" s="155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163</v>
      </c>
      <c r="AT270" s="156" t="s">
        <v>158</v>
      </c>
      <c r="AU270" s="156" t="s">
        <v>83</v>
      </c>
      <c r="AY270" s="17" t="s">
        <v>156</v>
      </c>
      <c r="BE270" s="157">
        <f>IF(N270="základní",J270,0)</f>
        <v>4968.43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81</v>
      </c>
      <c r="BK270" s="157">
        <f>ROUND(I270*H270,2)</f>
        <v>4968.43</v>
      </c>
      <c r="BL270" s="17" t="s">
        <v>163</v>
      </c>
      <c r="BM270" s="156" t="s">
        <v>1582</v>
      </c>
    </row>
    <row r="271" spans="1:65" s="2" customFormat="1" ht="38.4">
      <c r="A271" s="29"/>
      <c r="B271" s="30"/>
      <c r="C271" s="29"/>
      <c r="D271" s="158" t="s">
        <v>165</v>
      </c>
      <c r="E271" s="29"/>
      <c r="F271" s="159" t="s">
        <v>824</v>
      </c>
      <c r="G271" s="29"/>
      <c r="H271" s="29"/>
      <c r="I271" s="29"/>
      <c r="J271" s="29"/>
      <c r="K271" s="29"/>
      <c r="L271" s="30"/>
      <c r="M271" s="160"/>
      <c r="N271" s="161"/>
      <c r="O271" s="55"/>
      <c r="P271" s="55"/>
      <c r="Q271" s="55"/>
      <c r="R271" s="55"/>
      <c r="S271" s="55"/>
      <c r="T271" s="5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T271" s="17" t="s">
        <v>165</v>
      </c>
      <c r="AU271" s="17" t="s">
        <v>83</v>
      </c>
    </row>
    <row r="272" spans="1:65" s="13" customFormat="1">
      <c r="B272" s="162"/>
      <c r="D272" s="158" t="s">
        <v>167</v>
      </c>
      <c r="E272" s="163" t="s">
        <v>1</v>
      </c>
      <c r="F272" s="164" t="s">
        <v>1583</v>
      </c>
      <c r="H272" s="165">
        <v>62.3</v>
      </c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167</v>
      </c>
      <c r="AU272" s="163" t="s">
        <v>83</v>
      </c>
      <c r="AV272" s="13" t="s">
        <v>83</v>
      </c>
      <c r="AW272" s="13" t="s">
        <v>30</v>
      </c>
      <c r="AX272" s="13" t="s">
        <v>81</v>
      </c>
      <c r="AY272" s="163" t="s">
        <v>156</v>
      </c>
    </row>
    <row r="273" spans="1:65" s="2" customFormat="1" ht="16.5" customHeight="1">
      <c r="A273" s="29"/>
      <c r="B273" s="145"/>
      <c r="C273" s="146" t="s">
        <v>310</v>
      </c>
      <c r="D273" s="146" t="s">
        <v>158</v>
      </c>
      <c r="E273" s="147" t="s">
        <v>950</v>
      </c>
      <c r="F273" s="148" t="s">
        <v>951</v>
      </c>
      <c r="G273" s="149" t="s">
        <v>291</v>
      </c>
      <c r="H273" s="150">
        <v>62.3</v>
      </c>
      <c r="I273" s="151">
        <v>62.67</v>
      </c>
      <c r="J273" s="151">
        <f>ROUND(I273*H273,2)</f>
        <v>3904.34</v>
      </c>
      <c r="K273" s="148" t="s">
        <v>162</v>
      </c>
      <c r="L273" s="30"/>
      <c r="M273" s="152" t="s">
        <v>1</v>
      </c>
      <c r="N273" s="153" t="s">
        <v>39</v>
      </c>
      <c r="O273" s="154">
        <v>0.155</v>
      </c>
      <c r="P273" s="154">
        <f>O273*H273</f>
        <v>9.6564999999999994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163</v>
      </c>
      <c r="AT273" s="156" t="s">
        <v>158</v>
      </c>
      <c r="AU273" s="156" t="s">
        <v>83</v>
      </c>
      <c r="AY273" s="17" t="s">
        <v>156</v>
      </c>
      <c r="BE273" s="157">
        <f>IF(N273="základní",J273,0)</f>
        <v>3904.34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81</v>
      </c>
      <c r="BK273" s="157">
        <f>ROUND(I273*H273,2)</f>
        <v>3904.34</v>
      </c>
      <c r="BL273" s="17" t="s">
        <v>163</v>
      </c>
      <c r="BM273" s="156" t="s">
        <v>1584</v>
      </c>
    </row>
    <row r="274" spans="1:65" s="2" customFormat="1" ht="19.2">
      <c r="A274" s="29"/>
      <c r="B274" s="30"/>
      <c r="C274" s="29"/>
      <c r="D274" s="158" t="s">
        <v>165</v>
      </c>
      <c r="E274" s="29"/>
      <c r="F274" s="159" t="s">
        <v>953</v>
      </c>
      <c r="G274" s="29"/>
      <c r="H274" s="29"/>
      <c r="I274" s="29"/>
      <c r="J274" s="29"/>
      <c r="K274" s="29"/>
      <c r="L274" s="30"/>
      <c r="M274" s="160"/>
      <c r="N274" s="161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165</v>
      </c>
      <c r="AU274" s="17" t="s">
        <v>83</v>
      </c>
    </row>
    <row r="275" spans="1:65" s="13" customFormat="1">
      <c r="B275" s="162"/>
      <c r="D275" s="158" t="s">
        <v>167</v>
      </c>
      <c r="E275" s="163" t="s">
        <v>1</v>
      </c>
      <c r="F275" s="164" t="s">
        <v>1583</v>
      </c>
      <c r="H275" s="165">
        <v>62.3</v>
      </c>
      <c r="L275" s="162"/>
      <c r="M275" s="166"/>
      <c r="N275" s="167"/>
      <c r="O275" s="167"/>
      <c r="P275" s="167"/>
      <c r="Q275" s="167"/>
      <c r="R275" s="167"/>
      <c r="S275" s="167"/>
      <c r="T275" s="168"/>
      <c r="AT275" s="163" t="s">
        <v>167</v>
      </c>
      <c r="AU275" s="163" t="s">
        <v>83</v>
      </c>
      <c r="AV275" s="13" t="s">
        <v>83</v>
      </c>
      <c r="AW275" s="13" t="s">
        <v>30</v>
      </c>
      <c r="AX275" s="13" t="s">
        <v>81</v>
      </c>
      <c r="AY275" s="163" t="s">
        <v>156</v>
      </c>
    </row>
    <row r="276" spans="1:65" s="2" customFormat="1" ht="16.5" customHeight="1">
      <c r="A276" s="29"/>
      <c r="B276" s="145"/>
      <c r="C276" s="146" t="s">
        <v>429</v>
      </c>
      <c r="D276" s="146" t="s">
        <v>158</v>
      </c>
      <c r="E276" s="147" t="s">
        <v>825</v>
      </c>
      <c r="F276" s="148" t="s">
        <v>826</v>
      </c>
      <c r="G276" s="149" t="s">
        <v>291</v>
      </c>
      <c r="H276" s="150">
        <v>32.4</v>
      </c>
      <c r="I276" s="151">
        <v>121.24</v>
      </c>
      <c r="J276" s="151">
        <f>ROUND(I276*H276,2)</f>
        <v>3928.18</v>
      </c>
      <c r="K276" s="148" t="s">
        <v>162</v>
      </c>
      <c r="L276" s="30"/>
      <c r="M276" s="152" t="s">
        <v>1</v>
      </c>
      <c r="N276" s="153" t="s">
        <v>39</v>
      </c>
      <c r="O276" s="154">
        <v>0.30499999999999999</v>
      </c>
      <c r="P276" s="154">
        <f>O276*H276</f>
        <v>9.8819999999999997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163</v>
      </c>
      <c r="AT276" s="156" t="s">
        <v>158</v>
      </c>
      <c r="AU276" s="156" t="s">
        <v>83</v>
      </c>
      <c r="AY276" s="17" t="s">
        <v>156</v>
      </c>
      <c r="BE276" s="157">
        <f>IF(N276="základní",J276,0)</f>
        <v>3928.18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81</v>
      </c>
      <c r="BK276" s="157">
        <f>ROUND(I276*H276,2)</f>
        <v>3928.18</v>
      </c>
      <c r="BL276" s="17" t="s">
        <v>163</v>
      </c>
      <c r="BM276" s="156" t="s">
        <v>1585</v>
      </c>
    </row>
    <row r="277" spans="1:65" s="2" customFormat="1" ht="19.2">
      <c r="A277" s="29"/>
      <c r="B277" s="30"/>
      <c r="C277" s="29"/>
      <c r="D277" s="158" t="s">
        <v>165</v>
      </c>
      <c r="E277" s="29"/>
      <c r="F277" s="159" t="s">
        <v>828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165</v>
      </c>
      <c r="AU277" s="17" t="s">
        <v>83</v>
      </c>
    </row>
    <row r="278" spans="1:65" s="13" customFormat="1">
      <c r="B278" s="162"/>
      <c r="D278" s="158" t="s">
        <v>167</v>
      </c>
      <c r="E278" s="163" t="s">
        <v>1</v>
      </c>
      <c r="F278" s="164" t="s">
        <v>1586</v>
      </c>
      <c r="H278" s="165">
        <v>32.4</v>
      </c>
      <c r="L278" s="162"/>
      <c r="M278" s="166"/>
      <c r="N278" s="167"/>
      <c r="O278" s="167"/>
      <c r="P278" s="167"/>
      <c r="Q278" s="167"/>
      <c r="R278" s="167"/>
      <c r="S278" s="167"/>
      <c r="T278" s="168"/>
      <c r="AT278" s="163" t="s">
        <v>167</v>
      </c>
      <c r="AU278" s="163" t="s">
        <v>83</v>
      </c>
      <c r="AV278" s="13" t="s">
        <v>83</v>
      </c>
      <c r="AW278" s="13" t="s">
        <v>30</v>
      </c>
      <c r="AX278" s="13" t="s">
        <v>81</v>
      </c>
      <c r="AY278" s="163" t="s">
        <v>156</v>
      </c>
    </row>
    <row r="279" spans="1:65" s="12" customFormat="1" ht="20.85" customHeight="1">
      <c r="B279" s="133"/>
      <c r="D279" s="134" t="s">
        <v>73</v>
      </c>
      <c r="E279" s="143" t="s">
        <v>354</v>
      </c>
      <c r="F279" s="143" t="s">
        <v>355</v>
      </c>
      <c r="J279" s="144">
        <f>BK279</f>
        <v>20877.810000000001</v>
      </c>
      <c r="L279" s="133"/>
      <c r="M279" s="137"/>
      <c r="N279" s="138"/>
      <c r="O279" s="138"/>
      <c r="P279" s="139">
        <f>SUM(P280:P300)</f>
        <v>41.109599999999993</v>
      </c>
      <c r="Q279" s="138"/>
      <c r="R279" s="139">
        <f>SUM(R280:R300)</f>
        <v>9.8700000000000003E-4</v>
      </c>
      <c r="S279" s="138"/>
      <c r="T279" s="140">
        <f>SUM(T280:T300)</f>
        <v>29.214699999999993</v>
      </c>
      <c r="AR279" s="134" t="s">
        <v>81</v>
      </c>
      <c r="AT279" s="141" t="s">
        <v>73</v>
      </c>
      <c r="AU279" s="141" t="s">
        <v>83</v>
      </c>
      <c r="AY279" s="134" t="s">
        <v>156</v>
      </c>
      <c r="BK279" s="142">
        <f>SUM(BK280:BK300)</f>
        <v>20877.810000000001</v>
      </c>
    </row>
    <row r="280" spans="1:65" s="2" customFormat="1" ht="24" customHeight="1">
      <c r="A280" s="29"/>
      <c r="B280" s="145"/>
      <c r="C280" s="146" t="s">
        <v>435</v>
      </c>
      <c r="D280" s="146" t="s">
        <v>158</v>
      </c>
      <c r="E280" s="147" t="s">
        <v>1587</v>
      </c>
      <c r="F280" s="148" t="s">
        <v>1588</v>
      </c>
      <c r="G280" s="149" t="s">
        <v>225</v>
      </c>
      <c r="H280" s="150">
        <v>2.5</v>
      </c>
      <c r="I280" s="151">
        <v>36.200000000000003</v>
      </c>
      <c r="J280" s="151">
        <f>ROUND(I280*H280,2)</f>
        <v>90.5</v>
      </c>
      <c r="K280" s="148" t="s">
        <v>162</v>
      </c>
      <c r="L280" s="30"/>
      <c r="M280" s="152" t="s">
        <v>1</v>
      </c>
      <c r="N280" s="153" t="s">
        <v>39</v>
      </c>
      <c r="O280" s="154">
        <v>7.9000000000000001E-2</v>
      </c>
      <c r="P280" s="154">
        <f>O280*H280</f>
        <v>0.19750000000000001</v>
      </c>
      <c r="Q280" s="154">
        <v>0</v>
      </c>
      <c r="R280" s="154">
        <f>Q280*H280</f>
        <v>0</v>
      </c>
      <c r="S280" s="154">
        <v>0.17</v>
      </c>
      <c r="T280" s="155">
        <f>S280*H280</f>
        <v>0.42500000000000004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163</v>
      </c>
      <c r="AT280" s="156" t="s">
        <v>158</v>
      </c>
      <c r="AU280" s="156" t="s">
        <v>178</v>
      </c>
      <c r="AY280" s="17" t="s">
        <v>156</v>
      </c>
      <c r="BE280" s="157">
        <f>IF(N280="základní",J280,0)</f>
        <v>90.5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81</v>
      </c>
      <c r="BK280" s="157">
        <f>ROUND(I280*H280,2)</f>
        <v>90.5</v>
      </c>
      <c r="BL280" s="17" t="s">
        <v>163</v>
      </c>
      <c r="BM280" s="156" t="s">
        <v>1589</v>
      </c>
    </row>
    <row r="281" spans="1:65" s="2" customFormat="1" ht="38.4">
      <c r="A281" s="29"/>
      <c r="B281" s="30"/>
      <c r="C281" s="29"/>
      <c r="D281" s="158" t="s">
        <v>165</v>
      </c>
      <c r="E281" s="29"/>
      <c r="F281" s="159" t="s">
        <v>1590</v>
      </c>
      <c r="G281" s="29"/>
      <c r="H281" s="29"/>
      <c r="I281" s="29"/>
      <c r="J281" s="29"/>
      <c r="K281" s="29"/>
      <c r="L281" s="30"/>
      <c r="M281" s="160"/>
      <c r="N281" s="161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7" t="s">
        <v>165</v>
      </c>
      <c r="AU281" s="17" t="s">
        <v>178</v>
      </c>
    </row>
    <row r="282" spans="1:65" s="13" customFormat="1">
      <c r="B282" s="162"/>
      <c r="D282" s="158" t="s">
        <v>167</v>
      </c>
      <c r="E282" s="163" t="s">
        <v>1</v>
      </c>
      <c r="F282" s="164" t="s">
        <v>1591</v>
      </c>
      <c r="H282" s="165">
        <v>2.5</v>
      </c>
      <c r="L282" s="162"/>
      <c r="M282" s="166"/>
      <c r="N282" s="167"/>
      <c r="O282" s="167"/>
      <c r="P282" s="167"/>
      <c r="Q282" s="167"/>
      <c r="R282" s="167"/>
      <c r="S282" s="167"/>
      <c r="T282" s="168"/>
      <c r="AT282" s="163" t="s">
        <v>167</v>
      </c>
      <c r="AU282" s="163" t="s">
        <v>178</v>
      </c>
      <c r="AV282" s="13" t="s">
        <v>83</v>
      </c>
      <c r="AW282" s="13" t="s">
        <v>30</v>
      </c>
      <c r="AX282" s="13" t="s">
        <v>81</v>
      </c>
      <c r="AY282" s="163" t="s">
        <v>156</v>
      </c>
    </row>
    <row r="283" spans="1:65" s="2" customFormat="1" ht="24" customHeight="1">
      <c r="A283" s="29"/>
      <c r="B283" s="145"/>
      <c r="C283" s="146" t="s">
        <v>712</v>
      </c>
      <c r="D283" s="146" t="s">
        <v>158</v>
      </c>
      <c r="E283" s="147" t="s">
        <v>370</v>
      </c>
      <c r="F283" s="148" t="s">
        <v>371</v>
      </c>
      <c r="G283" s="149" t="s">
        <v>225</v>
      </c>
      <c r="H283" s="150">
        <v>35.4</v>
      </c>
      <c r="I283" s="151">
        <v>52.83</v>
      </c>
      <c r="J283" s="151">
        <f>ROUND(I283*H283,2)</f>
        <v>1870.18</v>
      </c>
      <c r="K283" s="148" t="s">
        <v>162</v>
      </c>
      <c r="L283" s="30"/>
      <c r="M283" s="152" t="s">
        <v>1</v>
      </c>
      <c r="N283" s="153" t="s">
        <v>39</v>
      </c>
      <c r="O283" s="154">
        <v>0.11600000000000001</v>
      </c>
      <c r="P283" s="154">
        <f>O283*H283</f>
        <v>4.1063999999999998</v>
      </c>
      <c r="Q283" s="154">
        <v>0</v>
      </c>
      <c r="R283" s="154">
        <f>Q283*H283</f>
        <v>0</v>
      </c>
      <c r="S283" s="154">
        <v>0.28999999999999998</v>
      </c>
      <c r="T283" s="155">
        <f>S283*H283</f>
        <v>10.265999999999998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163</v>
      </c>
      <c r="AT283" s="156" t="s">
        <v>158</v>
      </c>
      <c r="AU283" s="156" t="s">
        <v>178</v>
      </c>
      <c r="AY283" s="17" t="s">
        <v>156</v>
      </c>
      <c r="BE283" s="157">
        <f>IF(N283="základní",J283,0)</f>
        <v>1870.18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81</v>
      </c>
      <c r="BK283" s="157">
        <f>ROUND(I283*H283,2)</f>
        <v>1870.18</v>
      </c>
      <c r="BL283" s="17" t="s">
        <v>163</v>
      </c>
      <c r="BM283" s="156" t="s">
        <v>1592</v>
      </c>
    </row>
    <row r="284" spans="1:65" s="2" customFormat="1" ht="38.4">
      <c r="A284" s="29"/>
      <c r="B284" s="30"/>
      <c r="C284" s="29"/>
      <c r="D284" s="158" t="s">
        <v>165</v>
      </c>
      <c r="E284" s="29"/>
      <c r="F284" s="159" t="s">
        <v>373</v>
      </c>
      <c r="G284" s="29"/>
      <c r="H284" s="29"/>
      <c r="I284" s="29"/>
      <c r="J284" s="29"/>
      <c r="K284" s="29"/>
      <c r="L284" s="30"/>
      <c r="M284" s="160"/>
      <c r="N284" s="161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165</v>
      </c>
      <c r="AU284" s="17" t="s">
        <v>178</v>
      </c>
    </row>
    <row r="285" spans="1:65" s="13" customFormat="1">
      <c r="B285" s="162"/>
      <c r="D285" s="158" t="s">
        <v>167</v>
      </c>
      <c r="E285" s="163" t="s">
        <v>1</v>
      </c>
      <c r="F285" s="164" t="s">
        <v>1593</v>
      </c>
      <c r="H285" s="165">
        <v>35.4</v>
      </c>
      <c r="L285" s="162"/>
      <c r="M285" s="166"/>
      <c r="N285" s="167"/>
      <c r="O285" s="167"/>
      <c r="P285" s="167"/>
      <c r="Q285" s="167"/>
      <c r="R285" s="167"/>
      <c r="S285" s="167"/>
      <c r="T285" s="168"/>
      <c r="AT285" s="163" t="s">
        <v>167</v>
      </c>
      <c r="AU285" s="163" t="s">
        <v>178</v>
      </c>
      <c r="AV285" s="13" t="s">
        <v>83</v>
      </c>
      <c r="AW285" s="13" t="s">
        <v>30</v>
      </c>
      <c r="AX285" s="13" t="s">
        <v>81</v>
      </c>
      <c r="AY285" s="163" t="s">
        <v>156</v>
      </c>
    </row>
    <row r="286" spans="1:65" s="2" customFormat="1" ht="24" customHeight="1">
      <c r="A286" s="29"/>
      <c r="B286" s="145"/>
      <c r="C286" s="146" t="s">
        <v>715</v>
      </c>
      <c r="D286" s="146" t="s">
        <v>158</v>
      </c>
      <c r="E286" s="147" t="s">
        <v>1297</v>
      </c>
      <c r="F286" s="148" t="s">
        <v>1298</v>
      </c>
      <c r="G286" s="149" t="s">
        <v>225</v>
      </c>
      <c r="H286" s="150">
        <v>16.45</v>
      </c>
      <c r="I286" s="151">
        <v>74.709999999999994</v>
      </c>
      <c r="J286" s="151">
        <f>ROUND(I286*H286,2)</f>
        <v>1228.98</v>
      </c>
      <c r="K286" s="148" t="s">
        <v>162</v>
      </c>
      <c r="L286" s="30"/>
      <c r="M286" s="152" t="s">
        <v>1</v>
      </c>
      <c r="N286" s="153" t="s">
        <v>39</v>
      </c>
      <c r="O286" s="154">
        <v>0.13</v>
      </c>
      <c r="P286" s="154">
        <f>O286*H286</f>
        <v>2.1385000000000001</v>
      </c>
      <c r="Q286" s="154">
        <v>0</v>
      </c>
      <c r="R286" s="154">
        <f>Q286*H286</f>
        <v>0</v>
      </c>
      <c r="S286" s="154">
        <v>0.22</v>
      </c>
      <c r="T286" s="155">
        <f>S286*H286</f>
        <v>3.6189999999999998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163</v>
      </c>
      <c r="AT286" s="156" t="s">
        <v>158</v>
      </c>
      <c r="AU286" s="156" t="s">
        <v>178</v>
      </c>
      <c r="AY286" s="17" t="s">
        <v>156</v>
      </c>
      <c r="BE286" s="157">
        <f>IF(N286="základní",J286,0)</f>
        <v>1228.98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81</v>
      </c>
      <c r="BK286" s="157">
        <f>ROUND(I286*H286,2)</f>
        <v>1228.98</v>
      </c>
      <c r="BL286" s="17" t="s">
        <v>163</v>
      </c>
      <c r="BM286" s="156" t="s">
        <v>1594</v>
      </c>
    </row>
    <row r="287" spans="1:65" s="2" customFormat="1" ht="38.4">
      <c r="A287" s="29"/>
      <c r="B287" s="30"/>
      <c r="C287" s="29"/>
      <c r="D287" s="158" t="s">
        <v>165</v>
      </c>
      <c r="E287" s="29"/>
      <c r="F287" s="159" t="s">
        <v>1300</v>
      </c>
      <c r="G287" s="29"/>
      <c r="H287" s="29"/>
      <c r="I287" s="29"/>
      <c r="J287" s="29"/>
      <c r="K287" s="29"/>
      <c r="L287" s="30"/>
      <c r="M287" s="160"/>
      <c r="N287" s="161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165</v>
      </c>
      <c r="AU287" s="17" t="s">
        <v>178</v>
      </c>
    </row>
    <row r="288" spans="1:65" s="13" customFormat="1">
      <c r="B288" s="162"/>
      <c r="D288" s="158" t="s">
        <v>167</v>
      </c>
      <c r="E288" s="163" t="s">
        <v>1</v>
      </c>
      <c r="F288" s="164" t="s">
        <v>1595</v>
      </c>
      <c r="H288" s="165">
        <v>16.45</v>
      </c>
      <c r="L288" s="162"/>
      <c r="M288" s="166"/>
      <c r="N288" s="167"/>
      <c r="O288" s="167"/>
      <c r="P288" s="167"/>
      <c r="Q288" s="167"/>
      <c r="R288" s="167"/>
      <c r="S288" s="167"/>
      <c r="T288" s="168"/>
      <c r="AT288" s="163" t="s">
        <v>167</v>
      </c>
      <c r="AU288" s="163" t="s">
        <v>178</v>
      </c>
      <c r="AV288" s="13" t="s">
        <v>83</v>
      </c>
      <c r="AW288" s="13" t="s">
        <v>30</v>
      </c>
      <c r="AX288" s="13" t="s">
        <v>81</v>
      </c>
      <c r="AY288" s="163" t="s">
        <v>156</v>
      </c>
    </row>
    <row r="289" spans="1:65" s="2" customFormat="1" ht="24" customHeight="1">
      <c r="A289" s="29"/>
      <c r="B289" s="145"/>
      <c r="C289" s="146" t="s">
        <v>717</v>
      </c>
      <c r="D289" s="146" t="s">
        <v>158</v>
      </c>
      <c r="E289" s="147" t="s">
        <v>381</v>
      </c>
      <c r="F289" s="148" t="s">
        <v>382</v>
      </c>
      <c r="G289" s="149" t="s">
        <v>225</v>
      </c>
      <c r="H289" s="150">
        <v>5</v>
      </c>
      <c r="I289" s="151">
        <v>102.54</v>
      </c>
      <c r="J289" s="151">
        <f>ROUND(I289*H289,2)</f>
        <v>512.70000000000005</v>
      </c>
      <c r="K289" s="148" t="s">
        <v>162</v>
      </c>
      <c r="L289" s="30"/>
      <c r="M289" s="152" t="s">
        <v>1</v>
      </c>
      <c r="N289" s="153" t="s">
        <v>39</v>
      </c>
      <c r="O289" s="154">
        <v>0.22</v>
      </c>
      <c r="P289" s="154">
        <f>O289*H289</f>
        <v>1.1000000000000001</v>
      </c>
      <c r="Q289" s="154">
        <v>0</v>
      </c>
      <c r="R289" s="154">
        <f>Q289*H289</f>
        <v>0</v>
      </c>
      <c r="S289" s="154">
        <v>0.316</v>
      </c>
      <c r="T289" s="155">
        <f>S289*H289</f>
        <v>1.58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163</v>
      </c>
      <c r="AT289" s="156" t="s">
        <v>158</v>
      </c>
      <c r="AU289" s="156" t="s">
        <v>178</v>
      </c>
      <c r="AY289" s="17" t="s">
        <v>156</v>
      </c>
      <c r="BE289" s="157">
        <f>IF(N289="základní",J289,0)</f>
        <v>512.70000000000005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81</v>
      </c>
      <c r="BK289" s="157">
        <f>ROUND(I289*H289,2)</f>
        <v>512.70000000000005</v>
      </c>
      <c r="BL289" s="17" t="s">
        <v>163</v>
      </c>
      <c r="BM289" s="156" t="s">
        <v>1596</v>
      </c>
    </row>
    <row r="290" spans="1:65" s="2" customFormat="1" ht="38.4">
      <c r="A290" s="29"/>
      <c r="B290" s="30"/>
      <c r="C290" s="29"/>
      <c r="D290" s="158" t="s">
        <v>165</v>
      </c>
      <c r="E290" s="29"/>
      <c r="F290" s="159" t="s">
        <v>384</v>
      </c>
      <c r="G290" s="29"/>
      <c r="H290" s="29"/>
      <c r="I290" s="29"/>
      <c r="J290" s="29"/>
      <c r="K290" s="29"/>
      <c r="L290" s="30"/>
      <c r="M290" s="160"/>
      <c r="N290" s="161"/>
      <c r="O290" s="55"/>
      <c r="P290" s="55"/>
      <c r="Q290" s="55"/>
      <c r="R290" s="55"/>
      <c r="S290" s="55"/>
      <c r="T290" s="5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T290" s="17" t="s">
        <v>165</v>
      </c>
      <c r="AU290" s="17" t="s">
        <v>178</v>
      </c>
    </row>
    <row r="291" spans="1:65" s="13" customFormat="1">
      <c r="B291" s="162"/>
      <c r="D291" s="158" t="s">
        <v>167</v>
      </c>
      <c r="E291" s="163" t="s">
        <v>1</v>
      </c>
      <c r="F291" s="164" t="s">
        <v>189</v>
      </c>
      <c r="H291" s="165">
        <v>5</v>
      </c>
      <c r="L291" s="162"/>
      <c r="M291" s="166"/>
      <c r="N291" s="167"/>
      <c r="O291" s="167"/>
      <c r="P291" s="167"/>
      <c r="Q291" s="167"/>
      <c r="R291" s="167"/>
      <c r="S291" s="167"/>
      <c r="T291" s="168"/>
      <c r="AT291" s="163" t="s">
        <v>167</v>
      </c>
      <c r="AU291" s="163" t="s">
        <v>178</v>
      </c>
      <c r="AV291" s="13" t="s">
        <v>83</v>
      </c>
      <c r="AW291" s="13" t="s">
        <v>30</v>
      </c>
      <c r="AX291" s="13" t="s">
        <v>81</v>
      </c>
      <c r="AY291" s="163" t="s">
        <v>156</v>
      </c>
    </row>
    <row r="292" spans="1:65" s="2" customFormat="1" ht="24" customHeight="1">
      <c r="A292" s="29"/>
      <c r="B292" s="145"/>
      <c r="C292" s="146" t="s">
        <v>719</v>
      </c>
      <c r="D292" s="146" t="s">
        <v>158</v>
      </c>
      <c r="E292" s="147" t="s">
        <v>970</v>
      </c>
      <c r="F292" s="148" t="s">
        <v>971</v>
      </c>
      <c r="G292" s="149" t="s">
        <v>225</v>
      </c>
      <c r="H292" s="150">
        <v>32.9</v>
      </c>
      <c r="I292" s="151">
        <v>103.34</v>
      </c>
      <c r="J292" s="151">
        <f>ROUND(I292*H292,2)</f>
        <v>3399.89</v>
      </c>
      <c r="K292" s="148" t="s">
        <v>162</v>
      </c>
      <c r="L292" s="30"/>
      <c r="M292" s="152" t="s">
        <v>1</v>
      </c>
      <c r="N292" s="153" t="s">
        <v>39</v>
      </c>
      <c r="O292" s="154">
        <v>7.0000000000000007E-2</v>
      </c>
      <c r="P292" s="154">
        <f>O292*H292</f>
        <v>2.3029999999999999</v>
      </c>
      <c r="Q292" s="154">
        <v>3.0000000000000001E-5</v>
      </c>
      <c r="R292" s="154">
        <f>Q292*H292</f>
        <v>9.8700000000000003E-4</v>
      </c>
      <c r="S292" s="154">
        <v>0.10299999999999999</v>
      </c>
      <c r="T292" s="155">
        <f>S292*H292</f>
        <v>3.3886999999999996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6" t="s">
        <v>163</v>
      </c>
      <c r="AT292" s="156" t="s">
        <v>158</v>
      </c>
      <c r="AU292" s="156" t="s">
        <v>178</v>
      </c>
      <c r="AY292" s="17" t="s">
        <v>156</v>
      </c>
      <c r="BE292" s="157">
        <f>IF(N292="základní",J292,0)</f>
        <v>3399.89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7" t="s">
        <v>81</v>
      </c>
      <c r="BK292" s="157">
        <f>ROUND(I292*H292,2)</f>
        <v>3399.89</v>
      </c>
      <c r="BL292" s="17" t="s">
        <v>163</v>
      </c>
      <c r="BM292" s="156" t="s">
        <v>1597</v>
      </c>
    </row>
    <row r="293" spans="1:65" s="2" customFormat="1" ht="28.8">
      <c r="A293" s="29"/>
      <c r="B293" s="30"/>
      <c r="C293" s="29"/>
      <c r="D293" s="158" t="s">
        <v>165</v>
      </c>
      <c r="E293" s="29"/>
      <c r="F293" s="159" t="s">
        <v>973</v>
      </c>
      <c r="G293" s="29"/>
      <c r="H293" s="29"/>
      <c r="I293" s="29"/>
      <c r="J293" s="29"/>
      <c r="K293" s="29"/>
      <c r="L293" s="30"/>
      <c r="M293" s="160"/>
      <c r="N293" s="161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165</v>
      </c>
      <c r="AU293" s="17" t="s">
        <v>178</v>
      </c>
    </row>
    <row r="294" spans="1:65" s="13" customFormat="1">
      <c r="B294" s="162"/>
      <c r="D294" s="158" t="s">
        <v>167</v>
      </c>
      <c r="E294" s="163" t="s">
        <v>1</v>
      </c>
      <c r="F294" s="164" t="s">
        <v>1598</v>
      </c>
      <c r="H294" s="165">
        <v>32.9</v>
      </c>
      <c r="L294" s="162"/>
      <c r="M294" s="166"/>
      <c r="N294" s="167"/>
      <c r="O294" s="167"/>
      <c r="P294" s="167"/>
      <c r="Q294" s="167"/>
      <c r="R294" s="167"/>
      <c r="S294" s="167"/>
      <c r="T294" s="168"/>
      <c r="AT294" s="163" t="s">
        <v>167</v>
      </c>
      <c r="AU294" s="163" t="s">
        <v>178</v>
      </c>
      <c r="AV294" s="13" t="s">
        <v>83</v>
      </c>
      <c r="AW294" s="13" t="s">
        <v>30</v>
      </c>
      <c r="AX294" s="13" t="s">
        <v>81</v>
      </c>
      <c r="AY294" s="163" t="s">
        <v>156</v>
      </c>
    </row>
    <row r="295" spans="1:65" s="2" customFormat="1" ht="16.5" customHeight="1">
      <c r="A295" s="29"/>
      <c r="B295" s="145"/>
      <c r="C295" s="146" t="s">
        <v>721</v>
      </c>
      <c r="D295" s="146" t="s">
        <v>158</v>
      </c>
      <c r="E295" s="147" t="s">
        <v>357</v>
      </c>
      <c r="F295" s="148" t="s">
        <v>358</v>
      </c>
      <c r="G295" s="149" t="s">
        <v>291</v>
      </c>
      <c r="H295" s="150">
        <v>12</v>
      </c>
      <c r="I295" s="151">
        <v>1057.25</v>
      </c>
      <c r="J295" s="151">
        <f>ROUND(I295*H295,2)</f>
        <v>12687</v>
      </c>
      <c r="K295" s="148" t="s">
        <v>162</v>
      </c>
      <c r="L295" s="30"/>
      <c r="M295" s="152" t="s">
        <v>1</v>
      </c>
      <c r="N295" s="153" t="s">
        <v>39</v>
      </c>
      <c r="O295" s="154">
        <v>2.3639999999999999</v>
      </c>
      <c r="P295" s="154">
        <f>O295*H295</f>
        <v>28.367999999999999</v>
      </c>
      <c r="Q295" s="154">
        <v>0</v>
      </c>
      <c r="R295" s="154">
        <f>Q295*H295</f>
        <v>0</v>
      </c>
      <c r="S295" s="154">
        <v>0.753</v>
      </c>
      <c r="T295" s="155">
        <f>S295*H295</f>
        <v>9.0359999999999996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6" t="s">
        <v>163</v>
      </c>
      <c r="AT295" s="156" t="s">
        <v>158</v>
      </c>
      <c r="AU295" s="156" t="s">
        <v>178</v>
      </c>
      <c r="AY295" s="17" t="s">
        <v>156</v>
      </c>
      <c r="BE295" s="157">
        <f>IF(N295="základní",J295,0)</f>
        <v>12687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7" t="s">
        <v>81</v>
      </c>
      <c r="BK295" s="157">
        <f>ROUND(I295*H295,2)</f>
        <v>12687</v>
      </c>
      <c r="BL295" s="17" t="s">
        <v>163</v>
      </c>
      <c r="BM295" s="156" t="s">
        <v>1599</v>
      </c>
    </row>
    <row r="296" spans="1:65" s="2" customFormat="1" ht="28.8">
      <c r="A296" s="29"/>
      <c r="B296" s="30"/>
      <c r="C296" s="29"/>
      <c r="D296" s="158" t="s">
        <v>165</v>
      </c>
      <c r="E296" s="29"/>
      <c r="F296" s="159" t="s">
        <v>360</v>
      </c>
      <c r="G296" s="29"/>
      <c r="H296" s="29"/>
      <c r="I296" s="29"/>
      <c r="J296" s="29"/>
      <c r="K296" s="29"/>
      <c r="L296" s="30"/>
      <c r="M296" s="160"/>
      <c r="N296" s="161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165</v>
      </c>
      <c r="AU296" s="17" t="s">
        <v>178</v>
      </c>
    </row>
    <row r="297" spans="1:65" s="13" customFormat="1">
      <c r="B297" s="162"/>
      <c r="D297" s="158" t="s">
        <v>167</v>
      </c>
      <c r="E297" s="163" t="s">
        <v>1</v>
      </c>
      <c r="F297" s="164" t="s">
        <v>237</v>
      </c>
      <c r="H297" s="165">
        <v>12</v>
      </c>
      <c r="L297" s="162"/>
      <c r="M297" s="166"/>
      <c r="N297" s="167"/>
      <c r="O297" s="167"/>
      <c r="P297" s="167"/>
      <c r="Q297" s="167"/>
      <c r="R297" s="167"/>
      <c r="S297" s="167"/>
      <c r="T297" s="168"/>
      <c r="AT297" s="163" t="s">
        <v>167</v>
      </c>
      <c r="AU297" s="163" t="s">
        <v>178</v>
      </c>
      <c r="AV297" s="13" t="s">
        <v>83</v>
      </c>
      <c r="AW297" s="13" t="s">
        <v>30</v>
      </c>
      <c r="AX297" s="13" t="s">
        <v>81</v>
      </c>
      <c r="AY297" s="163" t="s">
        <v>156</v>
      </c>
    </row>
    <row r="298" spans="1:65" s="2" customFormat="1" ht="16.5" customHeight="1">
      <c r="A298" s="29"/>
      <c r="B298" s="145"/>
      <c r="C298" s="146" t="s">
        <v>969</v>
      </c>
      <c r="D298" s="146" t="s">
        <v>158</v>
      </c>
      <c r="E298" s="147" t="s">
        <v>1600</v>
      </c>
      <c r="F298" s="148" t="s">
        <v>1601</v>
      </c>
      <c r="G298" s="149" t="s">
        <v>161</v>
      </c>
      <c r="H298" s="150">
        <v>0.45</v>
      </c>
      <c r="I298" s="151">
        <v>2419.02</v>
      </c>
      <c r="J298" s="151">
        <f>ROUND(I298*H298,2)</f>
        <v>1088.56</v>
      </c>
      <c r="K298" s="148" t="s">
        <v>162</v>
      </c>
      <c r="L298" s="30"/>
      <c r="M298" s="152" t="s">
        <v>1</v>
      </c>
      <c r="N298" s="153" t="s">
        <v>39</v>
      </c>
      <c r="O298" s="154">
        <v>6.4359999999999999</v>
      </c>
      <c r="P298" s="154">
        <f>O298*H298</f>
        <v>2.8961999999999999</v>
      </c>
      <c r="Q298" s="154">
        <v>0</v>
      </c>
      <c r="R298" s="154">
        <f>Q298*H298</f>
        <v>0</v>
      </c>
      <c r="S298" s="154">
        <v>2</v>
      </c>
      <c r="T298" s="155">
        <f>S298*H298</f>
        <v>0.9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6" t="s">
        <v>163</v>
      </c>
      <c r="AT298" s="156" t="s">
        <v>158</v>
      </c>
      <c r="AU298" s="156" t="s">
        <v>178</v>
      </c>
      <c r="AY298" s="17" t="s">
        <v>156</v>
      </c>
      <c r="BE298" s="157">
        <f>IF(N298="základní",J298,0)</f>
        <v>1088.56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7" t="s">
        <v>81</v>
      </c>
      <c r="BK298" s="157">
        <f>ROUND(I298*H298,2)</f>
        <v>1088.56</v>
      </c>
      <c r="BL298" s="17" t="s">
        <v>163</v>
      </c>
      <c r="BM298" s="156" t="s">
        <v>1602</v>
      </c>
    </row>
    <row r="299" spans="1:65" s="2" customFormat="1">
      <c r="A299" s="29"/>
      <c r="B299" s="30"/>
      <c r="C299" s="29"/>
      <c r="D299" s="158" t="s">
        <v>165</v>
      </c>
      <c r="E299" s="29"/>
      <c r="F299" s="159" t="s">
        <v>1603</v>
      </c>
      <c r="G299" s="29"/>
      <c r="H299" s="29"/>
      <c r="I299" s="29"/>
      <c r="J299" s="29"/>
      <c r="K299" s="29"/>
      <c r="L299" s="30"/>
      <c r="M299" s="160"/>
      <c r="N299" s="161"/>
      <c r="O299" s="55"/>
      <c r="P299" s="55"/>
      <c r="Q299" s="55"/>
      <c r="R299" s="55"/>
      <c r="S299" s="55"/>
      <c r="T299" s="5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T299" s="17" t="s">
        <v>165</v>
      </c>
      <c r="AU299" s="17" t="s">
        <v>178</v>
      </c>
    </row>
    <row r="300" spans="1:65" s="13" customFormat="1">
      <c r="B300" s="162"/>
      <c r="D300" s="158" t="s">
        <v>167</v>
      </c>
      <c r="E300" s="163" t="s">
        <v>1</v>
      </c>
      <c r="F300" s="164" t="s">
        <v>1604</v>
      </c>
      <c r="H300" s="165">
        <v>0.45</v>
      </c>
      <c r="L300" s="162"/>
      <c r="M300" s="166"/>
      <c r="N300" s="167"/>
      <c r="O300" s="167"/>
      <c r="P300" s="167"/>
      <c r="Q300" s="167"/>
      <c r="R300" s="167"/>
      <c r="S300" s="167"/>
      <c r="T300" s="168"/>
      <c r="AT300" s="163" t="s">
        <v>167</v>
      </c>
      <c r="AU300" s="163" t="s">
        <v>178</v>
      </c>
      <c r="AV300" s="13" t="s">
        <v>83</v>
      </c>
      <c r="AW300" s="13" t="s">
        <v>30</v>
      </c>
      <c r="AX300" s="13" t="s">
        <v>81</v>
      </c>
      <c r="AY300" s="163" t="s">
        <v>156</v>
      </c>
    </row>
    <row r="301" spans="1:65" s="12" customFormat="1" ht="22.95" customHeight="1">
      <c r="B301" s="133"/>
      <c r="D301" s="134" t="s">
        <v>73</v>
      </c>
      <c r="E301" s="143" t="s">
        <v>392</v>
      </c>
      <c r="F301" s="143" t="s">
        <v>393</v>
      </c>
      <c r="J301" s="144">
        <f>BK301</f>
        <v>18216.039999999997</v>
      </c>
      <c r="L301" s="133"/>
      <c r="M301" s="137"/>
      <c r="N301" s="138"/>
      <c r="O301" s="138"/>
      <c r="P301" s="139">
        <f>SUM(P302:P326)</f>
        <v>2.3044549999999999</v>
      </c>
      <c r="Q301" s="138"/>
      <c r="R301" s="139">
        <f>SUM(R302:R326)</f>
        <v>0</v>
      </c>
      <c r="S301" s="138"/>
      <c r="T301" s="140">
        <f>SUM(T302:T326)</f>
        <v>0</v>
      </c>
      <c r="AR301" s="134" t="s">
        <v>81</v>
      </c>
      <c r="AT301" s="141" t="s">
        <v>73</v>
      </c>
      <c r="AU301" s="141" t="s">
        <v>81</v>
      </c>
      <c r="AY301" s="134" t="s">
        <v>156</v>
      </c>
      <c r="BK301" s="142">
        <f>SUM(BK302:BK326)</f>
        <v>18216.039999999997</v>
      </c>
    </row>
    <row r="302" spans="1:65" s="2" customFormat="1" ht="16.5" customHeight="1">
      <c r="A302" s="29"/>
      <c r="B302" s="145"/>
      <c r="C302" s="146" t="s">
        <v>975</v>
      </c>
      <c r="D302" s="146" t="s">
        <v>158</v>
      </c>
      <c r="E302" s="147" t="s">
        <v>395</v>
      </c>
      <c r="F302" s="148" t="s">
        <v>396</v>
      </c>
      <c r="G302" s="149" t="s">
        <v>217</v>
      </c>
      <c r="H302" s="150">
        <v>14.08</v>
      </c>
      <c r="I302" s="151">
        <v>81.58</v>
      </c>
      <c r="J302" s="151">
        <f>ROUND(I302*H302,2)</f>
        <v>1148.6500000000001</v>
      </c>
      <c r="K302" s="148" t="s">
        <v>162</v>
      </c>
      <c r="L302" s="30"/>
      <c r="M302" s="152" t="s">
        <v>1</v>
      </c>
      <c r="N302" s="153" t="s">
        <v>39</v>
      </c>
      <c r="O302" s="154">
        <v>0.03</v>
      </c>
      <c r="P302" s="154">
        <f>O302*H302</f>
        <v>0.4224</v>
      </c>
      <c r="Q302" s="154">
        <v>0</v>
      </c>
      <c r="R302" s="154">
        <f>Q302*H302</f>
        <v>0</v>
      </c>
      <c r="S302" s="154">
        <v>0</v>
      </c>
      <c r="T302" s="155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163</v>
      </c>
      <c r="AT302" s="156" t="s">
        <v>158</v>
      </c>
      <c r="AU302" s="156" t="s">
        <v>83</v>
      </c>
      <c r="AY302" s="17" t="s">
        <v>156</v>
      </c>
      <c r="BE302" s="157">
        <f>IF(N302="základní",J302,0)</f>
        <v>1148.6500000000001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81</v>
      </c>
      <c r="BK302" s="157">
        <f>ROUND(I302*H302,2)</f>
        <v>1148.6500000000001</v>
      </c>
      <c r="BL302" s="17" t="s">
        <v>163</v>
      </c>
      <c r="BM302" s="156" t="s">
        <v>1605</v>
      </c>
    </row>
    <row r="303" spans="1:65" s="2" customFormat="1" ht="28.8">
      <c r="A303" s="29"/>
      <c r="B303" s="30"/>
      <c r="C303" s="29"/>
      <c r="D303" s="158" t="s">
        <v>165</v>
      </c>
      <c r="E303" s="29"/>
      <c r="F303" s="159" t="s">
        <v>398</v>
      </c>
      <c r="G303" s="29"/>
      <c r="H303" s="29"/>
      <c r="I303" s="29"/>
      <c r="J303" s="29"/>
      <c r="K303" s="29"/>
      <c r="L303" s="30"/>
      <c r="M303" s="160"/>
      <c r="N303" s="161"/>
      <c r="O303" s="55"/>
      <c r="P303" s="55"/>
      <c r="Q303" s="55"/>
      <c r="R303" s="55"/>
      <c r="S303" s="55"/>
      <c r="T303" s="56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T303" s="17" t="s">
        <v>165</v>
      </c>
      <c r="AU303" s="17" t="s">
        <v>83</v>
      </c>
    </row>
    <row r="304" spans="1:65" s="13" customFormat="1">
      <c r="B304" s="162"/>
      <c r="D304" s="158" t="s">
        <v>167</v>
      </c>
      <c r="E304" s="163" t="s">
        <v>1</v>
      </c>
      <c r="F304" s="164" t="s">
        <v>1606</v>
      </c>
      <c r="H304" s="165">
        <v>10.691000000000001</v>
      </c>
      <c r="L304" s="162"/>
      <c r="M304" s="166"/>
      <c r="N304" s="167"/>
      <c r="O304" s="167"/>
      <c r="P304" s="167"/>
      <c r="Q304" s="167"/>
      <c r="R304" s="167"/>
      <c r="S304" s="167"/>
      <c r="T304" s="168"/>
      <c r="AT304" s="163" t="s">
        <v>167</v>
      </c>
      <c r="AU304" s="163" t="s">
        <v>83</v>
      </c>
      <c r="AV304" s="13" t="s">
        <v>83</v>
      </c>
      <c r="AW304" s="13" t="s">
        <v>30</v>
      </c>
      <c r="AX304" s="13" t="s">
        <v>74</v>
      </c>
      <c r="AY304" s="163" t="s">
        <v>156</v>
      </c>
    </row>
    <row r="305" spans="1:65" s="13" customFormat="1">
      <c r="B305" s="162"/>
      <c r="D305" s="158" t="s">
        <v>167</v>
      </c>
      <c r="E305" s="163" t="s">
        <v>1</v>
      </c>
      <c r="F305" s="164" t="s">
        <v>1607</v>
      </c>
      <c r="H305" s="165">
        <v>3.3889999999999998</v>
      </c>
      <c r="L305" s="162"/>
      <c r="M305" s="166"/>
      <c r="N305" s="167"/>
      <c r="O305" s="167"/>
      <c r="P305" s="167"/>
      <c r="Q305" s="167"/>
      <c r="R305" s="167"/>
      <c r="S305" s="167"/>
      <c r="T305" s="168"/>
      <c r="AT305" s="163" t="s">
        <v>167</v>
      </c>
      <c r="AU305" s="163" t="s">
        <v>83</v>
      </c>
      <c r="AV305" s="13" t="s">
        <v>83</v>
      </c>
      <c r="AW305" s="13" t="s">
        <v>30</v>
      </c>
      <c r="AX305" s="13" t="s">
        <v>74</v>
      </c>
      <c r="AY305" s="163" t="s">
        <v>156</v>
      </c>
    </row>
    <row r="306" spans="1:65" s="14" customFormat="1">
      <c r="B306" s="169"/>
      <c r="D306" s="158" t="s">
        <v>167</v>
      </c>
      <c r="E306" s="170" t="s">
        <v>1</v>
      </c>
      <c r="F306" s="171" t="s">
        <v>172</v>
      </c>
      <c r="H306" s="172">
        <v>14.08</v>
      </c>
      <c r="L306" s="169"/>
      <c r="M306" s="173"/>
      <c r="N306" s="174"/>
      <c r="O306" s="174"/>
      <c r="P306" s="174"/>
      <c r="Q306" s="174"/>
      <c r="R306" s="174"/>
      <c r="S306" s="174"/>
      <c r="T306" s="175"/>
      <c r="AT306" s="170" t="s">
        <v>167</v>
      </c>
      <c r="AU306" s="170" t="s">
        <v>83</v>
      </c>
      <c r="AV306" s="14" t="s">
        <v>163</v>
      </c>
      <c r="AW306" s="14" t="s">
        <v>30</v>
      </c>
      <c r="AX306" s="14" t="s">
        <v>81</v>
      </c>
      <c r="AY306" s="170" t="s">
        <v>156</v>
      </c>
    </row>
    <row r="307" spans="1:65" s="2" customFormat="1" ht="24" customHeight="1">
      <c r="A307" s="29"/>
      <c r="B307" s="145"/>
      <c r="C307" s="146" t="s">
        <v>980</v>
      </c>
      <c r="D307" s="146" t="s">
        <v>158</v>
      </c>
      <c r="E307" s="147" t="s">
        <v>401</v>
      </c>
      <c r="F307" s="148" t="s">
        <v>402</v>
      </c>
      <c r="G307" s="149" t="s">
        <v>217</v>
      </c>
      <c r="H307" s="150">
        <v>267.52</v>
      </c>
      <c r="I307" s="151">
        <v>7.37</v>
      </c>
      <c r="J307" s="151">
        <f>ROUND(I307*H307,2)</f>
        <v>1971.62</v>
      </c>
      <c r="K307" s="148" t="s">
        <v>162</v>
      </c>
      <c r="L307" s="30"/>
      <c r="M307" s="152" t="s">
        <v>1</v>
      </c>
      <c r="N307" s="153" t="s">
        <v>39</v>
      </c>
      <c r="O307" s="154">
        <v>2E-3</v>
      </c>
      <c r="P307" s="154">
        <f>O307*H307</f>
        <v>0.53503999999999996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6" t="s">
        <v>163</v>
      </c>
      <c r="AT307" s="156" t="s">
        <v>158</v>
      </c>
      <c r="AU307" s="156" t="s">
        <v>83</v>
      </c>
      <c r="AY307" s="17" t="s">
        <v>156</v>
      </c>
      <c r="BE307" s="157">
        <f>IF(N307="základní",J307,0)</f>
        <v>1971.62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7" t="s">
        <v>81</v>
      </c>
      <c r="BK307" s="157">
        <f>ROUND(I307*H307,2)</f>
        <v>1971.62</v>
      </c>
      <c r="BL307" s="17" t="s">
        <v>163</v>
      </c>
      <c r="BM307" s="156" t="s">
        <v>1608</v>
      </c>
    </row>
    <row r="308" spans="1:65" s="2" customFormat="1" ht="28.8">
      <c r="A308" s="29"/>
      <c r="B308" s="30"/>
      <c r="C308" s="29"/>
      <c r="D308" s="158" t="s">
        <v>165</v>
      </c>
      <c r="E308" s="29"/>
      <c r="F308" s="159" t="s">
        <v>404</v>
      </c>
      <c r="G308" s="29"/>
      <c r="H308" s="29"/>
      <c r="I308" s="29"/>
      <c r="J308" s="29"/>
      <c r="K308" s="29"/>
      <c r="L308" s="30"/>
      <c r="M308" s="160"/>
      <c r="N308" s="161"/>
      <c r="O308" s="55"/>
      <c r="P308" s="55"/>
      <c r="Q308" s="55"/>
      <c r="R308" s="55"/>
      <c r="S308" s="55"/>
      <c r="T308" s="56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T308" s="17" t="s">
        <v>165</v>
      </c>
      <c r="AU308" s="17" t="s">
        <v>83</v>
      </c>
    </row>
    <row r="309" spans="1:65" s="13" customFormat="1">
      <c r="B309" s="162"/>
      <c r="D309" s="158" t="s">
        <v>167</v>
      </c>
      <c r="E309" s="163" t="s">
        <v>1</v>
      </c>
      <c r="F309" s="164" t="s">
        <v>1609</v>
      </c>
      <c r="H309" s="165">
        <v>267.52</v>
      </c>
      <c r="L309" s="162"/>
      <c r="M309" s="166"/>
      <c r="N309" s="167"/>
      <c r="O309" s="167"/>
      <c r="P309" s="167"/>
      <c r="Q309" s="167"/>
      <c r="R309" s="167"/>
      <c r="S309" s="167"/>
      <c r="T309" s="168"/>
      <c r="AT309" s="163" t="s">
        <v>167</v>
      </c>
      <c r="AU309" s="163" t="s">
        <v>83</v>
      </c>
      <c r="AV309" s="13" t="s">
        <v>83</v>
      </c>
      <c r="AW309" s="13" t="s">
        <v>30</v>
      </c>
      <c r="AX309" s="13" t="s">
        <v>81</v>
      </c>
      <c r="AY309" s="163" t="s">
        <v>156</v>
      </c>
    </row>
    <row r="310" spans="1:65" s="2" customFormat="1" ht="16.5" customHeight="1">
      <c r="A310" s="29"/>
      <c r="B310" s="145"/>
      <c r="C310" s="146" t="s">
        <v>576</v>
      </c>
      <c r="D310" s="146" t="s">
        <v>158</v>
      </c>
      <c r="E310" s="147" t="s">
        <v>407</v>
      </c>
      <c r="F310" s="148" t="s">
        <v>408</v>
      </c>
      <c r="G310" s="149" t="s">
        <v>217</v>
      </c>
      <c r="H310" s="150">
        <v>15.135</v>
      </c>
      <c r="I310" s="151">
        <v>132.31</v>
      </c>
      <c r="J310" s="151">
        <f>ROUND(I310*H310,2)</f>
        <v>2002.51</v>
      </c>
      <c r="K310" s="148" t="s">
        <v>162</v>
      </c>
      <c r="L310" s="30"/>
      <c r="M310" s="152" t="s">
        <v>1</v>
      </c>
      <c r="N310" s="153" t="s">
        <v>39</v>
      </c>
      <c r="O310" s="154">
        <v>3.2000000000000001E-2</v>
      </c>
      <c r="P310" s="154">
        <f>O310*H310</f>
        <v>0.48432000000000003</v>
      </c>
      <c r="Q310" s="154">
        <v>0</v>
      </c>
      <c r="R310" s="154">
        <f>Q310*H310</f>
        <v>0</v>
      </c>
      <c r="S310" s="154">
        <v>0</v>
      </c>
      <c r="T310" s="155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6" t="s">
        <v>163</v>
      </c>
      <c r="AT310" s="156" t="s">
        <v>158</v>
      </c>
      <c r="AU310" s="156" t="s">
        <v>83</v>
      </c>
      <c r="AY310" s="17" t="s">
        <v>156</v>
      </c>
      <c r="BE310" s="157">
        <f>IF(N310="základní",J310,0)</f>
        <v>2002.51</v>
      </c>
      <c r="BF310" s="157">
        <f>IF(N310="snížená",J310,0)</f>
        <v>0</v>
      </c>
      <c r="BG310" s="157">
        <f>IF(N310="zákl. přenesená",J310,0)</f>
        <v>0</v>
      </c>
      <c r="BH310" s="157">
        <f>IF(N310="sníž. přenesená",J310,0)</f>
        <v>0</v>
      </c>
      <c r="BI310" s="157">
        <f>IF(N310="nulová",J310,0)</f>
        <v>0</v>
      </c>
      <c r="BJ310" s="17" t="s">
        <v>81</v>
      </c>
      <c r="BK310" s="157">
        <f>ROUND(I310*H310,2)</f>
        <v>2002.51</v>
      </c>
      <c r="BL310" s="17" t="s">
        <v>163</v>
      </c>
      <c r="BM310" s="156" t="s">
        <v>1610</v>
      </c>
    </row>
    <row r="311" spans="1:65" s="2" customFormat="1" ht="28.8">
      <c r="A311" s="29"/>
      <c r="B311" s="30"/>
      <c r="C311" s="29"/>
      <c r="D311" s="158" t="s">
        <v>165</v>
      </c>
      <c r="E311" s="29"/>
      <c r="F311" s="159" t="s">
        <v>410</v>
      </c>
      <c r="G311" s="29"/>
      <c r="H311" s="29"/>
      <c r="I311" s="29"/>
      <c r="J311" s="29"/>
      <c r="K311" s="29"/>
      <c r="L311" s="30"/>
      <c r="M311" s="160"/>
      <c r="N311" s="161"/>
      <c r="O311" s="55"/>
      <c r="P311" s="55"/>
      <c r="Q311" s="55"/>
      <c r="R311" s="55"/>
      <c r="S311" s="55"/>
      <c r="T311" s="5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T311" s="17" t="s">
        <v>165</v>
      </c>
      <c r="AU311" s="17" t="s">
        <v>83</v>
      </c>
    </row>
    <row r="312" spans="1:65" s="13" customFormat="1">
      <c r="B312" s="162"/>
      <c r="D312" s="158" t="s">
        <v>167</v>
      </c>
      <c r="E312" s="163" t="s">
        <v>1</v>
      </c>
      <c r="F312" s="164" t="s">
        <v>1611</v>
      </c>
      <c r="H312" s="165">
        <v>5.1989999999999998</v>
      </c>
      <c r="L312" s="162"/>
      <c r="M312" s="166"/>
      <c r="N312" s="167"/>
      <c r="O312" s="167"/>
      <c r="P312" s="167"/>
      <c r="Q312" s="167"/>
      <c r="R312" s="167"/>
      <c r="S312" s="167"/>
      <c r="T312" s="168"/>
      <c r="AT312" s="163" t="s">
        <v>167</v>
      </c>
      <c r="AU312" s="163" t="s">
        <v>83</v>
      </c>
      <c r="AV312" s="13" t="s">
        <v>83</v>
      </c>
      <c r="AW312" s="13" t="s">
        <v>30</v>
      </c>
      <c r="AX312" s="13" t="s">
        <v>74</v>
      </c>
      <c r="AY312" s="163" t="s">
        <v>156</v>
      </c>
    </row>
    <row r="313" spans="1:65" s="13" customFormat="1">
      <c r="B313" s="162"/>
      <c r="D313" s="158" t="s">
        <v>167</v>
      </c>
      <c r="E313" s="163" t="s">
        <v>1</v>
      </c>
      <c r="F313" s="164" t="s">
        <v>1612</v>
      </c>
      <c r="H313" s="165">
        <v>9.9359999999999999</v>
      </c>
      <c r="L313" s="162"/>
      <c r="M313" s="166"/>
      <c r="N313" s="167"/>
      <c r="O313" s="167"/>
      <c r="P313" s="167"/>
      <c r="Q313" s="167"/>
      <c r="R313" s="167"/>
      <c r="S313" s="167"/>
      <c r="T313" s="168"/>
      <c r="AT313" s="163" t="s">
        <v>167</v>
      </c>
      <c r="AU313" s="163" t="s">
        <v>83</v>
      </c>
      <c r="AV313" s="13" t="s">
        <v>83</v>
      </c>
      <c r="AW313" s="13" t="s">
        <v>30</v>
      </c>
      <c r="AX313" s="13" t="s">
        <v>74</v>
      </c>
      <c r="AY313" s="163" t="s">
        <v>156</v>
      </c>
    </row>
    <row r="314" spans="1:65" s="14" customFormat="1">
      <c r="B314" s="169"/>
      <c r="D314" s="158" t="s">
        <v>167</v>
      </c>
      <c r="E314" s="170" t="s">
        <v>1</v>
      </c>
      <c r="F314" s="171" t="s">
        <v>172</v>
      </c>
      <c r="H314" s="172">
        <v>15.135</v>
      </c>
      <c r="L314" s="169"/>
      <c r="M314" s="173"/>
      <c r="N314" s="174"/>
      <c r="O314" s="174"/>
      <c r="P314" s="174"/>
      <c r="Q314" s="174"/>
      <c r="R314" s="174"/>
      <c r="S314" s="174"/>
      <c r="T314" s="175"/>
      <c r="AT314" s="170" t="s">
        <v>167</v>
      </c>
      <c r="AU314" s="170" t="s">
        <v>83</v>
      </c>
      <c r="AV314" s="14" t="s">
        <v>163</v>
      </c>
      <c r="AW314" s="14" t="s">
        <v>30</v>
      </c>
      <c r="AX314" s="14" t="s">
        <v>81</v>
      </c>
      <c r="AY314" s="170" t="s">
        <v>156</v>
      </c>
    </row>
    <row r="315" spans="1:65" s="2" customFormat="1" ht="24" customHeight="1">
      <c r="A315" s="29"/>
      <c r="B315" s="145"/>
      <c r="C315" s="146" t="s">
        <v>589</v>
      </c>
      <c r="D315" s="146" t="s">
        <v>158</v>
      </c>
      <c r="E315" s="147" t="s">
        <v>414</v>
      </c>
      <c r="F315" s="148" t="s">
        <v>415</v>
      </c>
      <c r="G315" s="149" t="s">
        <v>217</v>
      </c>
      <c r="H315" s="150">
        <v>287.565</v>
      </c>
      <c r="I315" s="151">
        <v>11.04</v>
      </c>
      <c r="J315" s="151">
        <f>ROUND(I315*H315,2)</f>
        <v>3174.72</v>
      </c>
      <c r="K315" s="148" t="s">
        <v>162</v>
      </c>
      <c r="L315" s="30"/>
      <c r="M315" s="152" t="s">
        <v>1</v>
      </c>
      <c r="N315" s="153" t="s">
        <v>39</v>
      </c>
      <c r="O315" s="154">
        <v>3.0000000000000001E-3</v>
      </c>
      <c r="P315" s="154">
        <f>O315*H315</f>
        <v>0.86269499999999999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6" t="s">
        <v>163</v>
      </c>
      <c r="AT315" s="156" t="s">
        <v>158</v>
      </c>
      <c r="AU315" s="156" t="s">
        <v>83</v>
      </c>
      <c r="AY315" s="17" t="s">
        <v>156</v>
      </c>
      <c r="BE315" s="157">
        <f>IF(N315="základní",J315,0)</f>
        <v>3174.72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7" t="s">
        <v>81</v>
      </c>
      <c r="BK315" s="157">
        <f>ROUND(I315*H315,2)</f>
        <v>3174.72</v>
      </c>
      <c r="BL315" s="17" t="s">
        <v>163</v>
      </c>
      <c r="BM315" s="156" t="s">
        <v>1613</v>
      </c>
    </row>
    <row r="316" spans="1:65" s="2" customFormat="1" ht="28.8">
      <c r="A316" s="29"/>
      <c r="B316" s="30"/>
      <c r="C316" s="29"/>
      <c r="D316" s="158" t="s">
        <v>165</v>
      </c>
      <c r="E316" s="29"/>
      <c r="F316" s="159" t="s">
        <v>404</v>
      </c>
      <c r="G316" s="29"/>
      <c r="H316" s="29"/>
      <c r="I316" s="29"/>
      <c r="J316" s="29"/>
      <c r="K316" s="29"/>
      <c r="L316" s="30"/>
      <c r="M316" s="160"/>
      <c r="N316" s="161"/>
      <c r="O316" s="55"/>
      <c r="P316" s="55"/>
      <c r="Q316" s="55"/>
      <c r="R316" s="55"/>
      <c r="S316" s="55"/>
      <c r="T316" s="5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T316" s="17" t="s">
        <v>165</v>
      </c>
      <c r="AU316" s="17" t="s">
        <v>83</v>
      </c>
    </row>
    <row r="317" spans="1:65" s="13" customFormat="1">
      <c r="B317" s="162"/>
      <c r="D317" s="158" t="s">
        <v>167</v>
      </c>
      <c r="E317" s="163" t="s">
        <v>1</v>
      </c>
      <c r="F317" s="164" t="s">
        <v>1614</v>
      </c>
      <c r="H317" s="165">
        <v>287.565</v>
      </c>
      <c r="L317" s="162"/>
      <c r="M317" s="166"/>
      <c r="N317" s="167"/>
      <c r="O317" s="167"/>
      <c r="P317" s="167"/>
      <c r="Q317" s="167"/>
      <c r="R317" s="167"/>
      <c r="S317" s="167"/>
      <c r="T317" s="168"/>
      <c r="AT317" s="163" t="s">
        <v>167</v>
      </c>
      <c r="AU317" s="163" t="s">
        <v>83</v>
      </c>
      <c r="AV317" s="13" t="s">
        <v>83</v>
      </c>
      <c r="AW317" s="13" t="s">
        <v>30</v>
      </c>
      <c r="AX317" s="13" t="s">
        <v>81</v>
      </c>
      <c r="AY317" s="163" t="s">
        <v>156</v>
      </c>
    </row>
    <row r="318" spans="1:65" s="2" customFormat="1" ht="24" customHeight="1">
      <c r="A318" s="29"/>
      <c r="B318" s="145"/>
      <c r="C318" s="146" t="s">
        <v>990</v>
      </c>
      <c r="D318" s="146" t="s">
        <v>158</v>
      </c>
      <c r="E318" s="147" t="s">
        <v>419</v>
      </c>
      <c r="F318" s="148" t="s">
        <v>420</v>
      </c>
      <c r="G318" s="149" t="s">
        <v>217</v>
      </c>
      <c r="H318" s="150">
        <v>9.9359999999999999</v>
      </c>
      <c r="I318" s="151">
        <v>269.94</v>
      </c>
      <c r="J318" s="151">
        <f>ROUND(I318*H318,2)</f>
        <v>2682.12</v>
      </c>
      <c r="K318" s="148" t="s">
        <v>162</v>
      </c>
      <c r="L318" s="30"/>
      <c r="M318" s="152" t="s">
        <v>1</v>
      </c>
      <c r="N318" s="153" t="s">
        <v>39</v>
      </c>
      <c r="O318" s="154">
        <v>0</v>
      </c>
      <c r="P318" s="154">
        <f>O318*H318</f>
        <v>0</v>
      </c>
      <c r="Q318" s="154">
        <v>0</v>
      </c>
      <c r="R318" s="154">
        <f>Q318*H318</f>
        <v>0</v>
      </c>
      <c r="S318" s="154">
        <v>0</v>
      </c>
      <c r="T318" s="155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163</v>
      </c>
      <c r="AT318" s="156" t="s">
        <v>158</v>
      </c>
      <c r="AU318" s="156" t="s">
        <v>83</v>
      </c>
      <c r="AY318" s="17" t="s">
        <v>156</v>
      </c>
      <c r="BE318" s="157">
        <f>IF(N318="základní",J318,0)</f>
        <v>2682.12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81</v>
      </c>
      <c r="BK318" s="157">
        <f>ROUND(I318*H318,2)</f>
        <v>2682.12</v>
      </c>
      <c r="BL318" s="17" t="s">
        <v>163</v>
      </c>
      <c r="BM318" s="156" t="s">
        <v>1615</v>
      </c>
    </row>
    <row r="319" spans="1:65" s="2" customFormat="1" ht="28.8">
      <c r="A319" s="29"/>
      <c r="B319" s="30"/>
      <c r="C319" s="29"/>
      <c r="D319" s="158" t="s">
        <v>165</v>
      </c>
      <c r="E319" s="29"/>
      <c r="F319" s="159" t="s">
        <v>422</v>
      </c>
      <c r="G319" s="29"/>
      <c r="H319" s="29"/>
      <c r="I319" s="29"/>
      <c r="J319" s="29"/>
      <c r="K319" s="29"/>
      <c r="L319" s="30"/>
      <c r="M319" s="160"/>
      <c r="N319" s="161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165</v>
      </c>
      <c r="AU319" s="17" t="s">
        <v>83</v>
      </c>
    </row>
    <row r="320" spans="1:65" s="13" customFormat="1">
      <c r="B320" s="162"/>
      <c r="D320" s="158" t="s">
        <v>167</v>
      </c>
      <c r="E320" s="163" t="s">
        <v>1</v>
      </c>
      <c r="F320" s="164" t="s">
        <v>1616</v>
      </c>
      <c r="H320" s="165">
        <v>9.9359999999999999</v>
      </c>
      <c r="L320" s="162"/>
      <c r="M320" s="166"/>
      <c r="N320" s="167"/>
      <c r="O320" s="167"/>
      <c r="P320" s="167"/>
      <c r="Q320" s="167"/>
      <c r="R320" s="167"/>
      <c r="S320" s="167"/>
      <c r="T320" s="168"/>
      <c r="AT320" s="163" t="s">
        <v>167</v>
      </c>
      <c r="AU320" s="163" t="s">
        <v>83</v>
      </c>
      <c r="AV320" s="13" t="s">
        <v>83</v>
      </c>
      <c r="AW320" s="13" t="s">
        <v>30</v>
      </c>
      <c r="AX320" s="13" t="s">
        <v>81</v>
      </c>
      <c r="AY320" s="163" t="s">
        <v>156</v>
      </c>
    </row>
    <row r="321" spans="1:65" s="2" customFormat="1" ht="24" customHeight="1">
      <c r="A321" s="29"/>
      <c r="B321" s="145"/>
      <c r="C321" s="146" t="s">
        <v>993</v>
      </c>
      <c r="D321" s="146" t="s">
        <v>158</v>
      </c>
      <c r="E321" s="147" t="s">
        <v>424</v>
      </c>
      <c r="F321" s="148" t="s">
        <v>425</v>
      </c>
      <c r="G321" s="149" t="s">
        <v>217</v>
      </c>
      <c r="H321" s="150">
        <v>8.5879999999999992</v>
      </c>
      <c r="I321" s="151">
        <v>613.5</v>
      </c>
      <c r="J321" s="151">
        <f>ROUND(I321*H321,2)</f>
        <v>5268.74</v>
      </c>
      <c r="K321" s="148" t="s">
        <v>162</v>
      </c>
      <c r="L321" s="30"/>
      <c r="M321" s="152" t="s">
        <v>1</v>
      </c>
      <c r="N321" s="153" t="s">
        <v>39</v>
      </c>
      <c r="O321" s="154">
        <v>0</v>
      </c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6" t="s">
        <v>163</v>
      </c>
      <c r="AT321" s="156" t="s">
        <v>158</v>
      </c>
      <c r="AU321" s="156" t="s">
        <v>83</v>
      </c>
      <c r="AY321" s="17" t="s">
        <v>156</v>
      </c>
      <c r="BE321" s="157">
        <f>IF(N321="základní",J321,0)</f>
        <v>5268.74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7" t="s">
        <v>81</v>
      </c>
      <c r="BK321" s="157">
        <f>ROUND(I321*H321,2)</f>
        <v>5268.74</v>
      </c>
      <c r="BL321" s="17" t="s">
        <v>163</v>
      </c>
      <c r="BM321" s="156" t="s">
        <v>1617</v>
      </c>
    </row>
    <row r="322" spans="1:65" s="2" customFormat="1" ht="28.8">
      <c r="A322" s="29"/>
      <c r="B322" s="30"/>
      <c r="C322" s="29"/>
      <c r="D322" s="158" t="s">
        <v>165</v>
      </c>
      <c r="E322" s="29"/>
      <c r="F322" s="159" t="s">
        <v>427</v>
      </c>
      <c r="G322" s="29"/>
      <c r="H322" s="29"/>
      <c r="I322" s="29"/>
      <c r="J322" s="29"/>
      <c r="K322" s="29"/>
      <c r="L322" s="30"/>
      <c r="M322" s="160"/>
      <c r="N322" s="161"/>
      <c r="O322" s="55"/>
      <c r="P322" s="55"/>
      <c r="Q322" s="55"/>
      <c r="R322" s="55"/>
      <c r="S322" s="55"/>
      <c r="T322" s="56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T322" s="17" t="s">
        <v>165</v>
      </c>
      <c r="AU322" s="17" t="s">
        <v>83</v>
      </c>
    </row>
    <row r="323" spans="1:65" s="13" customFormat="1">
      <c r="B323" s="162"/>
      <c r="D323" s="158" t="s">
        <v>167</v>
      </c>
      <c r="E323" s="163" t="s">
        <v>1</v>
      </c>
      <c r="F323" s="164" t="s">
        <v>1618</v>
      </c>
      <c r="H323" s="165">
        <v>8.5879999999999992</v>
      </c>
      <c r="L323" s="162"/>
      <c r="M323" s="166"/>
      <c r="N323" s="167"/>
      <c r="O323" s="167"/>
      <c r="P323" s="167"/>
      <c r="Q323" s="167"/>
      <c r="R323" s="167"/>
      <c r="S323" s="167"/>
      <c r="T323" s="168"/>
      <c r="AT323" s="163" t="s">
        <v>167</v>
      </c>
      <c r="AU323" s="163" t="s">
        <v>83</v>
      </c>
      <c r="AV323" s="13" t="s">
        <v>83</v>
      </c>
      <c r="AW323" s="13" t="s">
        <v>30</v>
      </c>
      <c r="AX323" s="13" t="s">
        <v>81</v>
      </c>
      <c r="AY323" s="163" t="s">
        <v>156</v>
      </c>
    </row>
    <row r="324" spans="1:65" s="2" customFormat="1" ht="24" customHeight="1">
      <c r="A324" s="29"/>
      <c r="B324" s="145"/>
      <c r="C324" s="146" t="s">
        <v>996</v>
      </c>
      <c r="D324" s="146" t="s">
        <v>158</v>
      </c>
      <c r="E324" s="147" t="s">
        <v>430</v>
      </c>
      <c r="F324" s="148" t="s">
        <v>431</v>
      </c>
      <c r="G324" s="149" t="s">
        <v>217</v>
      </c>
      <c r="H324" s="150">
        <v>10.691000000000001</v>
      </c>
      <c r="I324" s="151">
        <v>184.05</v>
      </c>
      <c r="J324" s="151">
        <f>ROUND(I324*H324,2)</f>
        <v>1967.68</v>
      </c>
      <c r="K324" s="148" t="s">
        <v>162</v>
      </c>
      <c r="L324" s="30"/>
      <c r="M324" s="152" t="s">
        <v>1</v>
      </c>
      <c r="N324" s="153" t="s">
        <v>39</v>
      </c>
      <c r="O324" s="154">
        <v>0</v>
      </c>
      <c r="P324" s="154">
        <f>O324*H324</f>
        <v>0</v>
      </c>
      <c r="Q324" s="154">
        <v>0</v>
      </c>
      <c r="R324" s="154">
        <f>Q324*H324</f>
        <v>0</v>
      </c>
      <c r="S324" s="154">
        <v>0</v>
      </c>
      <c r="T324" s="155">
        <f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6" t="s">
        <v>163</v>
      </c>
      <c r="AT324" s="156" t="s">
        <v>158</v>
      </c>
      <c r="AU324" s="156" t="s">
        <v>83</v>
      </c>
      <c r="AY324" s="17" t="s">
        <v>156</v>
      </c>
      <c r="BE324" s="157">
        <f>IF(N324="základní",J324,0)</f>
        <v>1967.68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7" t="s">
        <v>81</v>
      </c>
      <c r="BK324" s="157">
        <f>ROUND(I324*H324,2)</f>
        <v>1967.68</v>
      </c>
      <c r="BL324" s="17" t="s">
        <v>163</v>
      </c>
      <c r="BM324" s="156" t="s">
        <v>1619</v>
      </c>
    </row>
    <row r="325" spans="1:65" s="2" customFormat="1" ht="28.8">
      <c r="A325" s="29"/>
      <c r="B325" s="30"/>
      <c r="C325" s="29"/>
      <c r="D325" s="158" t="s">
        <v>165</v>
      </c>
      <c r="E325" s="29"/>
      <c r="F325" s="159" t="s">
        <v>219</v>
      </c>
      <c r="G325" s="29"/>
      <c r="H325" s="29"/>
      <c r="I325" s="29"/>
      <c r="J325" s="29"/>
      <c r="K325" s="29"/>
      <c r="L325" s="30"/>
      <c r="M325" s="160"/>
      <c r="N325" s="161"/>
      <c r="O325" s="55"/>
      <c r="P325" s="55"/>
      <c r="Q325" s="55"/>
      <c r="R325" s="55"/>
      <c r="S325" s="55"/>
      <c r="T325" s="56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T325" s="17" t="s">
        <v>165</v>
      </c>
      <c r="AU325" s="17" t="s">
        <v>83</v>
      </c>
    </row>
    <row r="326" spans="1:65" s="13" customFormat="1">
      <c r="B326" s="162"/>
      <c r="D326" s="158" t="s">
        <v>167</v>
      </c>
      <c r="E326" s="163" t="s">
        <v>1</v>
      </c>
      <c r="F326" s="164" t="s">
        <v>1620</v>
      </c>
      <c r="H326" s="165">
        <v>10.691000000000001</v>
      </c>
      <c r="L326" s="162"/>
      <c r="M326" s="166"/>
      <c r="N326" s="167"/>
      <c r="O326" s="167"/>
      <c r="P326" s="167"/>
      <c r="Q326" s="167"/>
      <c r="R326" s="167"/>
      <c r="S326" s="167"/>
      <c r="T326" s="168"/>
      <c r="AT326" s="163" t="s">
        <v>167</v>
      </c>
      <c r="AU326" s="163" t="s">
        <v>83</v>
      </c>
      <c r="AV326" s="13" t="s">
        <v>83</v>
      </c>
      <c r="AW326" s="13" t="s">
        <v>30</v>
      </c>
      <c r="AX326" s="13" t="s">
        <v>81</v>
      </c>
      <c r="AY326" s="163" t="s">
        <v>156</v>
      </c>
    </row>
    <row r="327" spans="1:65" s="12" customFormat="1" ht="22.95" customHeight="1">
      <c r="B327" s="133"/>
      <c r="D327" s="134" t="s">
        <v>73</v>
      </c>
      <c r="E327" s="143" t="s">
        <v>433</v>
      </c>
      <c r="F327" s="143" t="s">
        <v>434</v>
      </c>
      <c r="J327" s="144">
        <f>BK327</f>
        <v>4620.05</v>
      </c>
      <c r="L327" s="133"/>
      <c r="M327" s="137"/>
      <c r="N327" s="138"/>
      <c r="O327" s="138"/>
      <c r="P327" s="139">
        <f>SUM(P328:P329)</f>
        <v>10.952833</v>
      </c>
      <c r="Q327" s="138"/>
      <c r="R327" s="139">
        <f>SUM(R328:R329)</f>
        <v>0</v>
      </c>
      <c r="S327" s="138"/>
      <c r="T327" s="140">
        <f>SUM(T328:T329)</f>
        <v>0</v>
      </c>
      <c r="AR327" s="134" t="s">
        <v>81</v>
      </c>
      <c r="AT327" s="141" t="s">
        <v>73</v>
      </c>
      <c r="AU327" s="141" t="s">
        <v>81</v>
      </c>
      <c r="AY327" s="134" t="s">
        <v>156</v>
      </c>
      <c r="BK327" s="142">
        <f>SUM(BK328:BK329)</f>
        <v>4620.05</v>
      </c>
    </row>
    <row r="328" spans="1:65" s="2" customFormat="1" ht="24" customHeight="1">
      <c r="A328" s="29"/>
      <c r="B328" s="145"/>
      <c r="C328" s="146" t="s">
        <v>999</v>
      </c>
      <c r="D328" s="146" t="s">
        <v>158</v>
      </c>
      <c r="E328" s="147" t="s">
        <v>436</v>
      </c>
      <c r="F328" s="148" t="s">
        <v>437</v>
      </c>
      <c r="G328" s="149" t="s">
        <v>217</v>
      </c>
      <c r="H328" s="150">
        <v>27.588999999999999</v>
      </c>
      <c r="I328" s="151">
        <v>167.46</v>
      </c>
      <c r="J328" s="151">
        <f>ROUND(I328*H328,2)</f>
        <v>4620.05</v>
      </c>
      <c r="K328" s="148" t="s">
        <v>162</v>
      </c>
      <c r="L328" s="30"/>
      <c r="M328" s="152" t="s">
        <v>1</v>
      </c>
      <c r="N328" s="153" t="s">
        <v>39</v>
      </c>
      <c r="O328" s="154">
        <v>0.39700000000000002</v>
      </c>
      <c r="P328" s="154">
        <f>O328*H328</f>
        <v>10.952833</v>
      </c>
      <c r="Q328" s="154">
        <v>0</v>
      </c>
      <c r="R328" s="154">
        <f>Q328*H328</f>
        <v>0</v>
      </c>
      <c r="S328" s="154">
        <v>0</v>
      </c>
      <c r="T328" s="155">
        <f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6" t="s">
        <v>163</v>
      </c>
      <c r="AT328" s="156" t="s">
        <v>158</v>
      </c>
      <c r="AU328" s="156" t="s">
        <v>83</v>
      </c>
      <c r="AY328" s="17" t="s">
        <v>156</v>
      </c>
      <c r="BE328" s="157">
        <f>IF(N328="základní",J328,0)</f>
        <v>4620.05</v>
      </c>
      <c r="BF328" s="157">
        <f>IF(N328="snížená",J328,0)</f>
        <v>0</v>
      </c>
      <c r="BG328" s="157">
        <f>IF(N328="zákl. přenesená",J328,0)</f>
        <v>0</v>
      </c>
      <c r="BH328" s="157">
        <f>IF(N328="sníž. přenesená",J328,0)</f>
        <v>0</v>
      </c>
      <c r="BI328" s="157">
        <f>IF(N328="nulová",J328,0)</f>
        <v>0</v>
      </c>
      <c r="BJ328" s="17" t="s">
        <v>81</v>
      </c>
      <c r="BK328" s="157">
        <f>ROUND(I328*H328,2)</f>
        <v>4620.05</v>
      </c>
      <c r="BL328" s="17" t="s">
        <v>163</v>
      </c>
      <c r="BM328" s="156" t="s">
        <v>1621</v>
      </c>
    </row>
    <row r="329" spans="1:65" s="2" customFormat="1" ht="19.2">
      <c r="A329" s="29"/>
      <c r="B329" s="30"/>
      <c r="C329" s="29"/>
      <c r="D329" s="158" t="s">
        <v>165</v>
      </c>
      <c r="E329" s="29"/>
      <c r="F329" s="159" t="s">
        <v>439</v>
      </c>
      <c r="G329" s="29"/>
      <c r="H329" s="29"/>
      <c r="I329" s="29"/>
      <c r="J329" s="29"/>
      <c r="K329" s="29"/>
      <c r="L329" s="30"/>
      <c r="M329" s="186"/>
      <c r="N329" s="187"/>
      <c r="O329" s="188"/>
      <c r="P329" s="188"/>
      <c r="Q329" s="188"/>
      <c r="R329" s="188"/>
      <c r="S329" s="188"/>
      <c r="T329" s="18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T329" s="17" t="s">
        <v>165</v>
      </c>
      <c r="AU329" s="17" t="s">
        <v>83</v>
      </c>
    </row>
    <row r="330" spans="1:65" s="2" customFormat="1" ht="7.05" customHeight="1">
      <c r="A330" s="29"/>
      <c r="B330" s="44"/>
      <c r="C330" s="45"/>
      <c r="D330" s="45"/>
      <c r="E330" s="45"/>
      <c r="F330" s="45"/>
      <c r="G330" s="45"/>
      <c r="H330" s="45"/>
      <c r="I330" s="45"/>
      <c r="J330" s="45"/>
      <c r="K330" s="45"/>
      <c r="L330" s="30"/>
      <c r="M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</row>
  </sheetData>
  <autoFilter ref="C127:K329" xr:uid="{00000000-0009-0000-0000-00000B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341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112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1622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ROUND(J130, 2)</f>
        <v>153077.03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ROUND((SUM(BE130:BE340)),  2)</f>
        <v>153077.03</v>
      </c>
      <c r="G35" s="29"/>
      <c r="H35" s="29"/>
      <c r="I35" s="103">
        <v>0.21</v>
      </c>
      <c r="J35" s="102">
        <f>ROUND(((SUM(BE130:BE340))*I35),  2)</f>
        <v>32146.18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ROUND((SUM(BF130:BF340)),  2)</f>
        <v>0</v>
      </c>
      <c r="G36" s="29"/>
      <c r="H36" s="29"/>
      <c r="I36" s="103">
        <v>0.15</v>
      </c>
      <c r="J36" s="102">
        <f>ROUND(((SUM(BF130:BF340))*I36),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ROUND((SUM(BG130:BG340)),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ROUND((SUM(BH130:BH340)),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ROUND((SUM(BI130:BI340)),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185223.21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A4 -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J130</f>
        <v>153077.02999999997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J131</f>
        <v>153077.02999999997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J132</f>
        <v>38509.950000000004</v>
      </c>
      <c r="L100" s="119"/>
    </row>
    <row r="101" spans="1:47" s="10" customFormat="1" ht="19.95" customHeight="1">
      <c r="B101" s="119"/>
      <c r="D101" s="120" t="s">
        <v>845</v>
      </c>
      <c r="E101" s="121"/>
      <c r="F101" s="121"/>
      <c r="G101" s="121"/>
      <c r="H101" s="121"/>
      <c r="I101" s="121"/>
      <c r="J101" s="122">
        <f>J210</f>
        <v>352.43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J215</f>
        <v>34731.47</v>
      </c>
      <c r="L102" s="119"/>
    </row>
    <row r="103" spans="1:47" s="10" customFormat="1" ht="19.95" customHeight="1">
      <c r="B103" s="119"/>
      <c r="D103" s="120" t="s">
        <v>1335</v>
      </c>
      <c r="E103" s="121"/>
      <c r="F103" s="121"/>
      <c r="G103" s="121"/>
      <c r="H103" s="121"/>
      <c r="I103" s="121"/>
      <c r="J103" s="122">
        <f>J244</f>
        <v>4271.79</v>
      </c>
      <c r="L103" s="119"/>
    </row>
    <row r="104" spans="1:47" s="10" customFormat="1" ht="19.95" customHeight="1">
      <c r="B104" s="119"/>
      <c r="D104" s="120" t="s">
        <v>724</v>
      </c>
      <c r="E104" s="121"/>
      <c r="F104" s="121"/>
      <c r="G104" s="121"/>
      <c r="H104" s="121"/>
      <c r="I104" s="121"/>
      <c r="J104" s="122">
        <f>J248</f>
        <v>8837.5800000000017</v>
      </c>
      <c r="L104" s="119"/>
    </row>
    <row r="105" spans="1:47" s="10" customFormat="1" ht="19.95" customHeight="1">
      <c r="B105" s="119"/>
      <c r="D105" s="120" t="s">
        <v>137</v>
      </c>
      <c r="E105" s="121"/>
      <c r="F105" s="121"/>
      <c r="G105" s="121"/>
      <c r="H105" s="121"/>
      <c r="I105" s="121"/>
      <c r="J105" s="122">
        <f>J267</f>
        <v>55869.689999999988</v>
      </c>
      <c r="L105" s="119"/>
    </row>
    <row r="106" spans="1:47" s="10" customFormat="1" ht="14.85" customHeight="1">
      <c r="B106" s="119"/>
      <c r="D106" s="120" t="s">
        <v>138</v>
      </c>
      <c r="E106" s="121"/>
      <c r="F106" s="121"/>
      <c r="G106" s="121"/>
      <c r="H106" s="121"/>
      <c r="I106" s="121"/>
      <c r="J106" s="122">
        <f>J307</f>
        <v>4659.4799999999996</v>
      </c>
      <c r="L106" s="119"/>
    </row>
    <row r="107" spans="1:47" s="10" customFormat="1" ht="19.95" customHeight="1">
      <c r="B107" s="119"/>
      <c r="D107" s="120" t="s">
        <v>139</v>
      </c>
      <c r="E107" s="121"/>
      <c r="F107" s="121"/>
      <c r="G107" s="121"/>
      <c r="H107" s="121"/>
      <c r="I107" s="121"/>
      <c r="J107" s="122">
        <f>J317</f>
        <v>6746.99</v>
      </c>
      <c r="L107" s="119"/>
    </row>
    <row r="108" spans="1:47" s="10" customFormat="1" ht="19.95" customHeight="1">
      <c r="B108" s="119"/>
      <c r="D108" s="120" t="s">
        <v>140</v>
      </c>
      <c r="E108" s="121"/>
      <c r="F108" s="121"/>
      <c r="G108" s="121"/>
      <c r="H108" s="121"/>
      <c r="I108" s="121"/>
      <c r="J108" s="122">
        <f>J338</f>
        <v>3757.13</v>
      </c>
      <c r="L108" s="119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7.0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7.0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5.05" customHeight="1">
      <c r="A115" s="29"/>
      <c r="B115" s="30"/>
      <c r="C115" s="21" t="s">
        <v>141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7.0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14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41" t="str">
        <f>E7</f>
        <v>Chodníky v obci Stratov - III. etapa</v>
      </c>
      <c r="F118" s="242"/>
      <c r="G118" s="242"/>
      <c r="H118" s="242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20"/>
      <c r="C119" s="26" t="s">
        <v>124</v>
      </c>
      <c r="L119" s="20"/>
    </row>
    <row r="120" spans="1:31" s="2" customFormat="1" ht="16.5" customHeight="1">
      <c r="A120" s="29"/>
      <c r="B120" s="30"/>
      <c r="C120" s="29"/>
      <c r="D120" s="29"/>
      <c r="E120" s="241" t="s">
        <v>1101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126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0" t="str">
        <f>E11</f>
        <v>Větev A4 - Chodníky - I.etapa - neuznatelné náklady</v>
      </c>
      <c r="F122" s="240"/>
      <c r="G122" s="240"/>
      <c r="H122" s="240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20</v>
      </c>
      <c r="D124" s="29"/>
      <c r="E124" s="29"/>
      <c r="F124" s="24" t="str">
        <f>F14</f>
        <v>Stratov</v>
      </c>
      <c r="G124" s="29"/>
      <c r="H124" s="29"/>
      <c r="I124" s="26" t="s">
        <v>22</v>
      </c>
      <c r="J124" s="52">
        <f>IF(J14="","",J14)</f>
        <v>44537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.0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8.05" customHeight="1">
      <c r="A126" s="29"/>
      <c r="B126" s="30"/>
      <c r="C126" s="26" t="s">
        <v>23</v>
      </c>
      <c r="D126" s="29"/>
      <c r="E126" s="29"/>
      <c r="F126" s="24" t="str">
        <f>E17</f>
        <v xml:space="preserve"> </v>
      </c>
      <c r="G126" s="29"/>
      <c r="H126" s="29"/>
      <c r="I126" s="26" t="s">
        <v>28</v>
      </c>
      <c r="J126" s="27" t="str">
        <f>E23</f>
        <v>Projekce dopravní Filip s.r.o.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3" customHeight="1">
      <c r="A127" s="29"/>
      <c r="B127" s="30"/>
      <c r="C127" s="26" t="s">
        <v>27</v>
      </c>
      <c r="D127" s="29"/>
      <c r="E127" s="29"/>
      <c r="F127" s="24" t="str">
        <f>IF(E20="","",E20)</f>
        <v>SWIETELSKY stavební s.r.o., odštěpný závod Dopravní stavby STŘED</v>
      </c>
      <c r="G127" s="29"/>
      <c r="H127" s="29"/>
      <c r="I127" s="26" t="s">
        <v>31</v>
      </c>
      <c r="J127" s="27" t="str">
        <f>E26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3"/>
      <c r="B129" s="124"/>
      <c r="C129" s="125" t="s">
        <v>142</v>
      </c>
      <c r="D129" s="126" t="s">
        <v>59</v>
      </c>
      <c r="E129" s="126" t="s">
        <v>55</v>
      </c>
      <c r="F129" s="126" t="s">
        <v>56</v>
      </c>
      <c r="G129" s="126" t="s">
        <v>143</v>
      </c>
      <c r="H129" s="126" t="s">
        <v>144</v>
      </c>
      <c r="I129" s="126" t="s">
        <v>145</v>
      </c>
      <c r="J129" s="126" t="s">
        <v>130</v>
      </c>
      <c r="K129" s="127" t="s">
        <v>146</v>
      </c>
      <c r="L129" s="128"/>
      <c r="M129" s="59" t="s">
        <v>1</v>
      </c>
      <c r="N129" s="60" t="s">
        <v>38</v>
      </c>
      <c r="O129" s="60" t="s">
        <v>147</v>
      </c>
      <c r="P129" s="60" t="s">
        <v>148</v>
      </c>
      <c r="Q129" s="60" t="s">
        <v>149</v>
      </c>
      <c r="R129" s="60" t="s">
        <v>150</v>
      </c>
      <c r="S129" s="60" t="s">
        <v>151</v>
      </c>
      <c r="T129" s="61" t="s">
        <v>152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5" customHeight="1">
      <c r="A130" s="29"/>
      <c r="B130" s="30"/>
      <c r="C130" s="66" t="s">
        <v>153</v>
      </c>
      <c r="D130" s="29"/>
      <c r="E130" s="29"/>
      <c r="F130" s="29"/>
      <c r="G130" s="29"/>
      <c r="H130" s="29"/>
      <c r="I130" s="29"/>
      <c r="J130" s="129">
        <f>BK130</f>
        <v>153077.02999999997</v>
      </c>
      <c r="K130" s="29"/>
      <c r="L130" s="30"/>
      <c r="M130" s="62"/>
      <c r="N130" s="53"/>
      <c r="O130" s="63"/>
      <c r="P130" s="130">
        <f>P131</f>
        <v>186.74445599999999</v>
      </c>
      <c r="Q130" s="63"/>
      <c r="R130" s="130">
        <f>R131</f>
        <v>22.436481199999999</v>
      </c>
      <c r="S130" s="63"/>
      <c r="T130" s="131">
        <f>T131</f>
        <v>8.9650999999999996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73</v>
      </c>
      <c r="AU130" s="17" t="s">
        <v>132</v>
      </c>
      <c r="BK130" s="132">
        <f>BK131</f>
        <v>153077.02999999997</v>
      </c>
    </row>
    <row r="131" spans="1:65" s="12" customFormat="1" ht="25.95" customHeight="1">
      <c r="B131" s="133"/>
      <c r="D131" s="134" t="s">
        <v>73</v>
      </c>
      <c r="E131" s="135" t="s">
        <v>154</v>
      </c>
      <c r="F131" s="135" t="s">
        <v>155</v>
      </c>
      <c r="J131" s="136">
        <f>BK131</f>
        <v>153077.02999999997</v>
      </c>
      <c r="L131" s="133"/>
      <c r="M131" s="137"/>
      <c r="N131" s="138"/>
      <c r="O131" s="138"/>
      <c r="P131" s="139">
        <f>P132+P210+P215+P244+P248+P267+P317+P338</f>
        <v>186.74445599999999</v>
      </c>
      <c r="Q131" s="138"/>
      <c r="R131" s="139">
        <f>R132+R210+R215+R244+R248+R267+R317+R338</f>
        <v>22.436481199999999</v>
      </c>
      <c r="S131" s="138"/>
      <c r="T131" s="140">
        <f>T132+T210+T215+T244+T248+T267+T317+T338</f>
        <v>8.9650999999999996</v>
      </c>
      <c r="AR131" s="134" t="s">
        <v>81</v>
      </c>
      <c r="AT131" s="141" t="s">
        <v>73</v>
      </c>
      <c r="AU131" s="141" t="s">
        <v>74</v>
      </c>
      <c r="AY131" s="134" t="s">
        <v>156</v>
      </c>
      <c r="BK131" s="142">
        <f>BK132+BK210+BK215+BK244+BK248+BK267+BK317+BK338</f>
        <v>153077.02999999997</v>
      </c>
    </row>
    <row r="132" spans="1:65" s="12" customFormat="1" ht="22.95" customHeight="1">
      <c r="B132" s="133"/>
      <c r="D132" s="134" t="s">
        <v>73</v>
      </c>
      <c r="E132" s="143" t="s">
        <v>81</v>
      </c>
      <c r="F132" s="143" t="s">
        <v>157</v>
      </c>
      <c r="J132" s="144">
        <f>BK132</f>
        <v>38509.950000000004</v>
      </c>
      <c r="L132" s="133"/>
      <c r="M132" s="137"/>
      <c r="N132" s="138"/>
      <c r="O132" s="138"/>
      <c r="P132" s="139">
        <f>SUM(P133:P209)</f>
        <v>97.707254999999975</v>
      </c>
      <c r="Q132" s="138"/>
      <c r="R132" s="139">
        <f>SUM(R133:R209)</f>
        <v>4.828792</v>
      </c>
      <c r="S132" s="138"/>
      <c r="T132" s="140">
        <f>SUM(T133:T209)</f>
        <v>0</v>
      </c>
      <c r="AR132" s="134" t="s">
        <v>81</v>
      </c>
      <c r="AT132" s="141" t="s">
        <v>73</v>
      </c>
      <c r="AU132" s="141" t="s">
        <v>81</v>
      </c>
      <c r="AY132" s="134" t="s">
        <v>156</v>
      </c>
      <c r="BK132" s="142">
        <f>SUM(BK133:BK209)</f>
        <v>38509.950000000004</v>
      </c>
    </row>
    <row r="133" spans="1:65" s="2" customFormat="1" ht="24" customHeight="1">
      <c r="A133" s="29"/>
      <c r="B133" s="145"/>
      <c r="C133" s="146" t="s">
        <v>81</v>
      </c>
      <c r="D133" s="146" t="s">
        <v>158</v>
      </c>
      <c r="E133" s="147" t="s">
        <v>159</v>
      </c>
      <c r="F133" s="148" t="s">
        <v>160</v>
      </c>
      <c r="G133" s="149" t="s">
        <v>161</v>
      </c>
      <c r="H133" s="150">
        <v>2.5750000000000002</v>
      </c>
      <c r="I133" s="151">
        <v>138.77000000000001</v>
      </c>
      <c r="J133" s="151">
        <f>ROUND(I133*H133,2)</f>
        <v>357.33</v>
      </c>
      <c r="K133" s="148" t="s">
        <v>162</v>
      </c>
      <c r="L133" s="30"/>
      <c r="M133" s="152" t="s">
        <v>1</v>
      </c>
      <c r="N133" s="153" t="s">
        <v>39</v>
      </c>
      <c r="O133" s="154">
        <v>0.36799999999999999</v>
      </c>
      <c r="P133" s="154">
        <f>O133*H133</f>
        <v>0.9476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6" t="s">
        <v>163</v>
      </c>
      <c r="AT133" s="156" t="s">
        <v>158</v>
      </c>
      <c r="AU133" s="156" t="s">
        <v>83</v>
      </c>
      <c r="AY133" s="17" t="s">
        <v>156</v>
      </c>
      <c r="BE133" s="157">
        <f>IF(N133="základní",J133,0)</f>
        <v>357.33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81</v>
      </c>
      <c r="BK133" s="157">
        <f>ROUND(I133*H133,2)</f>
        <v>357.33</v>
      </c>
      <c r="BL133" s="17" t="s">
        <v>163</v>
      </c>
      <c r="BM133" s="156" t="s">
        <v>1623</v>
      </c>
    </row>
    <row r="134" spans="1:65" s="2" customFormat="1" ht="28.8">
      <c r="A134" s="29"/>
      <c r="B134" s="30"/>
      <c r="C134" s="29"/>
      <c r="D134" s="158" t="s">
        <v>165</v>
      </c>
      <c r="E134" s="29"/>
      <c r="F134" s="159" t="s">
        <v>166</v>
      </c>
      <c r="G134" s="29"/>
      <c r="H134" s="29"/>
      <c r="I134" s="29"/>
      <c r="J134" s="29"/>
      <c r="K134" s="29"/>
      <c r="L134" s="30"/>
      <c r="M134" s="160"/>
      <c r="N134" s="161"/>
      <c r="O134" s="55"/>
      <c r="P134" s="55"/>
      <c r="Q134" s="55"/>
      <c r="R134" s="55"/>
      <c r="S134" s="55"/>
      <c r="T134" s="56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165</v>
      </c>
      <c r="AU134" s="17" t="s">
        <v>83</v>
      </c>
    </row>
    <row r="135" spans="1:65" s="13" customFormat="1">
      <c r="B135" s="162"/>
      <c r="D135" s="158" t="s">
        <v>167</v>
      </c>
      <c r="E135" s="163" t="s">
        <v>1</v>
      </c>
      <c r="F135" s="164" t="s">
        <v>1624</v>
      </c>
      <c r="H135" s="165">
        <v>0.15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167</v>
      </c>
      <c r="AU135" s="163" t="s">
        <v>83</v>
      </c>
      <c r="AV135" s="13" t="s">
        <v>83</v>
      </c>
      <c r="AW135" s="13" t="s">
        <v>30</v>
      </c>
      <c r="AX135" s="13" t="s">
        <v>74</v>
      </c>
      <c r="AY135" s="163" t="s">
        <v>156</v>
      </c>
    </row>
    <row r="136" spans="1:65" s="13" customFormat="1">
      <c r="B136" s="162"/>
      <c r="D136" s="158" t="s">
        <v>167</v>
      </c>
      <c r="E136" s="163" t="s">
        <v>1</v>
      </c>
      <c r="F136" s="164" t="s">
        <v>1625</v>
      </c>
      <c r="H136" s="165">
        <v>0.15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74</v>
      </c>
      <c r="AY136" s="163" t="s">
        <v>156</v>
      </c>
    </row>
    <row r="137" spans="1:65" s="13" customFormat="1">
      <c r="B137" s="162"/>
      <c r="D137" s="158" t="s">
        <v>167</v>
      </c>
      <c r="E137" s="163" t="s">
        <v>1</v>
      </c>
      <c r="F137" s="164" t="s">
        <v>1626</v>
      </c>
      <c r="H137" s="165">
        <v>2.2749999999999999</v>
      </c>
      <c r="L137" s="162"/>
      <c r="M137" s="166"/>
      <c r="N137" s="167"/>
      <c r="O137" s="167"/>
      <c r="P137" s="167"/>
      <c r="Q137" s="167"/>
      <c r="R137" s="167"/>
      <c r="S137" s="167"/>
      <c r="T137" s="168"/>
      <c r="AT137" s="163" t="s">
        <v>167</v>
      </c>
      <c r="AU137" s="163" t="s">
        <v>83</v>
      </c>
      <c r="AV137" s="13" t="s">
        <v>83</v>
      </c>
      <c r="AW137" s="13" t="s">
        <v>30</v>
      </c>
      <c r="AX137" s="13" t="s">
        <v>74</v>
      </c>
      <c r="AY137" s="163" t="s">
        <v>156</v>
      </c>
    </row>
    <row r="138" spans="1:65" s="14" customFormat="1">
      <c r="B138" s="169"/>
      <c r="D138" s="158" t="s">
        <v>167</v>
      </c>
      <c r="E138" s="170" t="s">
        <v>1</v>
      </c>
      <c r="F138" s="171" t="s">
        <v>172</v>
      </c>
      <c r="H138" s="172">
        <v>2.5749999999999997</v>
      </c>
      <c r="L138" s="169"/>
      <c r="M138" s="173"/>
      <c r="N138" s="174"/>
      <c r="O138" s="174"/>
      <c r="P138" s="174"/>
      <c r="Q138" s="174"/>
      <c r="R138" s="174"/>
      <c r="S138" s="174"/>
      <c r="T138" s="175"/>
      <c r="AT138" s="170" t="s">
        <v>167</v>
      </c>
      <c r="AU138" s="170" t="s">
        <v>83</v>
      </c>
      <c r="AV138" s="14" t="s">
        <v>163</v>
      </c>
      <c r="AW138" s="14" t="s">
        <v>30</v>
      </c>
      <c r="AX138" s="14" t="s">
        <v>81</v>
      </c>
      <c r="AY138" s="170" t="s">
        <v>156</v>
      </c>
    </row>
    <row r="139" spans="1:65" s="2" customFormat="1" ht="16.5" customHeight="1">
      <c r="A139" s="29"/>
      <c r="B139" s="145"/>
      <c r="C139" s="146" t="s">
        <v>83</v>
      </c>
      <c r="D139" s="146" t="s">
        <v>158</v>
      </c>
      <c r="E139" s="147" t="s">
        <v>173</v>
      </c>
      <c r="F139" s="148" t="s">
        <v>174</v>
      </c>
      <c r="G139" s="149" t="s">
        <v>161</v>
      </c>
      <c r="H139" s="150">
        <v>2.5750000000000002</v>
      </c>
      <c r="I139" s="151">
        <v>29.64</v>
      </c>
      <c r="J139" s="151">
        <f>ROUND(I139*H139,2)</f>
        <v>76.319999999999993</v>
      </c>
      <c r="K139" s="148" t="s">
        <v>162</v>
      </c>
      <c r="L139" s="30"/>
      <c r="M139" s="152" t="s">
        <v>1</v>
      </c>
      <c r="N139" s="153" t="s">
        <v>39</v>
      </c>
      <c r="O139" s="154">
        <v>5.8000000000000003E-2</v>
      </c>
      <c r="P139" s="154">
        <f>O139*H139</f>
        <v>0.14935000000000001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76.319999999999993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76.319999999999993</v>
      </c>
      <c r="BL139" s="17" t="s">
        <v>163</v>
      </c>
      <c r="BM139" s="156" t="s">
        <v>1627</v>
      </c>
    </row>
    <row r="140" spans="1:65" s="2" customFormat="1" ht="38.4">
      <c r="A140" s="29"/>
      <c r="B140" s="30"/>
      <c r="C140" s="29"/>
      <c r="D140" s="158" t="s">
        <v>165</v>
      </c>
      <c r="E140" s="29"/>
      <c r="F140" s="159" t="s">
        <v>176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3" customFormat="1">
      <c r="B141" s="162"/>
      <c r="D141" s="158" t="s">
        <v>167</v>
      </c>
      <c r="E141" s="163" t="s">
        <v>1</v>
      </c>
      <c r="F141" s="164" t="s">
        <v>1628</v>
      </c>
      <c r="H141" s="165">
        <v>2.5750000000000002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156</v>
      </c>
    </row>
    <row r="142" spans="1:65" s="2" customFormat="1" ht="24" customHeight="1">
      <c r="A142" s="29"/>
      <c r="B142" s="145"/>
      <c r="C142" s="146" t="s">
        <v>178</v>
      </c>
      <c r="D142" s="146" t="s">
        <v>158</v>
      </c>
      <c r="E142" s="147" t="s">
        <v>179</v>
      </c>
      <c r="F142" s="148" t="s">
        <v>180</v>
      </c>
      <c r="G142" s="149" t="s">
        <v>161</v>
      </c>
      <c r="H142" s="150">
        <v>25.5</v>
      </c>
      <c r="I142" s="151">
        <v>592.55999999999995</v>
      </c>
      <c r="J142" s="151">
        <f>ROUND(I142*H142,2)</f>
        <v>15110.28</v>
      </c>
      <c r="K142" s="148" t="s">
        <v>162</v>
      </c>
      <c r="L142" s="30"/>
      <c r="M142" s="152" t="s">
        <v>1</v>
      </c>
      <c r="N142" s="153" t="s">
        <v>39</v>
      </c>
      <c r="O142" s="154">
        <v>2.3199999999999998</v>
      </c>
      <c r="P142" s="154">
        <f>O142*H142</f>
        <v>59.16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163</v>
      </c>
      <c r="AT142" s="156" t="s">
        <v>158</v>
      </c>
      <c r="AU142" s="156" t="s">
        <v>83</v>
      </c>
      <c r="AY142" s="17" t="s">
        <v>156</v>
      </c>
      <c r="BE142" s="157">
        <f>IF(N142="základní",J142,0)</f>
        <v>15110.28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81</v>
      </c>
      <c r="BK142" s="157">
        <f>ROUND(I142*H142,2)</f>
        <v>15110.28</v>
      </c>
      <c r="BL142" s="17" t="s">
        <v>163</v>
      </c>
      <c r="BM142" s="156" t="s">
        <v>1629</v>
      </c>
    </row>
    <row r="143" spans="1:65" s="2" customFormat="1" ht="28.8">
      <c r="A143" s="29"/>
      <c r="B143" s="30"/>
      <c r="C143" s="29"/>
      <c r="D143" s="158" t="s">
        <v>165</v>
      </c>
      <c r="E143" s="29"/>
      <c r="F143" s="159" t="s">
        <v>182</v>
      </c>
      <c r="G143" s="29"/>
      <c r="H143" s="29"/>
      <c r="I143" s="29"/>
      <c r="J143" s="29"/>
      <c r="K143" s="29"/>
      <c r="L143" s="30"/>
      <c r="M143" s="160"/>
      <c r="N143" s="161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165</v>
      </c>
      <c r="AU143" s="17" t="s">
        <v>83</v>
      </c>
    </row>
    <row r="144" spans="1:65" s="13" customFormat="1">
      <c r="B144" s="162"/>
      <c r="D144" s="158" t="s">
        <v>167</v>
      </c>
      <c r="E144" s="163" t="s">
        <v>1</v>
      </c>
      <c r="F144" s="164" t="s">
        <v>1630</v>
      </c>
      <c r="H144" s="165">
        <v>25.5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74</v>
      </c>
      <c r="AY144" s="163" t="s">
        <v>156</v>
      </c>
    </row>
    <row r="145" spans="1:65" s="14" customFormat="1">
      <c r="B145" s="169"/>
      <c r="D145" s="158" t="s">
        <v>167</v>
      </c>
      <c r="E145" s="170" t="s">
        <v>1</v>
      </c>
      <c r="F145" s="171" t="s">
        <v>172</v>
      </c>
      <c r="H145" s="172">
        <v>25.5</v>
      </c>
      <c r="L145" s="169"/>
      <c r="M145" s="173"/>
      <c r="N145" s="174"/>
      <c r="O145" s="174"/>
      <c r="P145" s="174"/>
      <c r="Q145" s="174"/>
      <c r="R145" s="174"/>
      <c r="S145" s="174"/>
      <c r="T145" s="175"/>
      <c r="AT145" s="170" t="s">
        <v>167</v>
      </c>
      <c r="AU145" s="170" t="s">
        <v>83</v>
      </c>
      <c r="AV145" s="14" t="s">
        <v>163</v>
      </c>
      <c r="AW145" s="14" t="s">
        <v>30</v>
      </c>
      <c r="AX145" s="14" t="s">
        <v>81</v>
      </c>
      <c r="AY145" s="170" t="s">
        <v>156</v>
      </c>
    </row>
    <row r="146" spans="1:65" s="2" customFormat="1" ht="24" customHeight="1">
      <c r="A146" s="29"/>
      <c r="B146" s="145"/>
      <c r="C146" s="146" t="s">
        <v>163</v>
      </c>
      <c r="D146" s="146" t="s">
        <v>158</v>
      </c>
      <c r="E146" s="147" t="s">
        <v>184</v>
      </c>
      <c r="F146" s="148" t="s">
        <v>185</v>
      </c>
      <c r="G146" s="149" t="s">
        <v>161</v>
      </c>
      <c r="H146" s="150">
        <v>25.5</v>
      </c>
      <c r="I146" s="151">
        <v>22.58</v>
      </c>
      <c r="J146" s="151">
        <f>ROUND(I146*H146,2)</f>
        <v>575.79</v>
      </c>
      <c r="K146" s="148" t="s">
        <v>162</v>
      </c>
      <c r="L146" s="30"/>
      <c r="M146" s="152" t="s">
        <v>1</v>
      </c>
      <c r="N146" s="153" t="s">
        <v>39</v>
      </c>
      <c r="O146" s="154">
        <v>0.65400000000000003</v>
      </c>
      <c r="P146" s="154">
        <f>O146*H146</f>
        <v>16.677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163</v>
      </c>
      <c r="AT146" s="156" t="s">
        <v>158</v>
      </c>
      <c r="AU146" s="156" t="s">
        <v>83</v>
      </c>
      <c r="AY146" s="17" t="s">
        <v>156</v>
      </c>
      <c r="BE146" s="157">
        <f>IF(N146="základní",J146,0)</f>
        <v>575.79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81</v>
      </c>
      <c r="BK146" s="157">
        <f>ROUND(I146*H146,2)</f>
        <v>575.79</v>
      </c>
      <c r="BL146" s="17" t="s">
        <v>163</v>
      </c>
      <c r="BM146" s="156" t="s">
        <v>1631</v>
      </c>
    </row>
    <row r="147" spans="1:65" s="2" customFormat="1" ht="28.8">
      <c r="A147" s="29"/>
      <c r="B147" s="30"/>
      <c r="C147" s="29"/>
      <c r="D147" s="158" t="s">
        <v>165</v>
      </c>
      <c r="E147" s="29"/>
      <c r="F147" s="159" t="s">
        <v>187</v>
      </c>
      <c r="G147" s="29"/>
      <c r="H147" s="29"/>
      <c r="I147" s="29"/>
      <c r="J147" s="29"/>
      <c r="K147" s="29"/>
      <c r="L147" s="30"/>
      <c r="M147" s="160"/>
      <c r="N147" s="161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165</v>
      </c>
      <c r="AU147" s="17" t="s">
        <v>83</v>
      </c>
    </row>
    <row r="148" spans="1:65" s="13" customFormat="1">
      <c r="B148" s="162"/>
      <c r="D148" s="158" t="s">
        <v>167</v>
      </c>
      <c r="E148" s="163" t="s">
        <v>1</v>
      </c>
      <c r="F148" s="164" t="s">
        <v>1632</v>
      </c>
      <c r="H148" s="165">
        <v>25.5</v>
      </c>
      <c r="L148" s="162"/>
      <c r="M148" s="166"/>
      <c r="N148" s="167"/>
      <c r="O148" s="167"/>
      <c r="P148" s="167"/>
      <c r="Q148" s="167"/>
      <c r="R148" s="167"/>
      <c r="S148" s="167"/>
      <c r="T148" s="168"/>
      <c r="AT148" s="163" t="s">
        <v>167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156</v>
      </c>
    </row>
    <row r="149" spans="1:65" s="2" customFormat="1" ht="24" customHeight="1">
      <c r="A149" s="29"/>
      <c r="B149" s="145"/>
      <c r="C149" s="146" t="s">
        <v>189</v>
      </c>
      <c r="D149" s="146" t="s">
        <v>158</v>
      </c>
      <c r="E149" s="147" t="s">
        <v>1114</v>
      </c>
      <c r="F149" s="148" t="s">
        <v>1115</v>
      </c>
      <c r="G149" s="149" t="s">
        <v>161</v>
      </c>
      <c r="H149" s="150">
        <v>1.1499999999999999</v>
      </c>
      <c r="I149" s="151">
        <v>88.35</v>
      </c>
      <c r="J149" s="151">
        <f>ROUND(I149*H149,2)</f>
        <v>101.6</v>
      </c>
      <c r="K149" s="148" t="s">
        <v>162</v>
      </c>
      <c r="L149" s="30"/>
      <c r="M149" s="152" t="s">
        <v>1</v>
      </c>
      <c r="N149" s="153" t="s">
        <v>39</v>
      </c>
      <c r="O149" s="154">
        <v>7.3999999999999996E-2</v>
      </c>
      <c r="P149" s="154">
        <f>O149*H149</f>
        <v>8.5099999999999995E-2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163</v>
      </c>
      <c r="AT149" s="156" t="s">
        <v>158</v>
      </c>
      <c r="AU149" s="156" t="s">
        <v>83</v>
      </c>
      <c r="AY149" s="17" t="s">
        <v>156</v>
      </c>
      <c r="BE149" s="157">
        <f>IF(N149="základní",J149,0)</f>
        <v>101.6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81</v>
      </c>
      <c r="BK149" s="157">
        <f>ROUND(I149*H149,2)</f>
        <v>101.6</v>
      </c>
      <c r="BL149" s="17" t="s">
        <v>163</v>
      </c>
      <c r="BM149" s="156" t="s">
        <v>1633</v>
      </c>
    </row>
    <row r="150" spans="1:65" s="2" customFormat="1" ht="38.4">
      <c r="A150" s="29"/>
      <c r="B150" s="30"/>
      <c r="C150" s="29"/>
      <c r="D150" s="158" t="s">
        <v>165</v>
      </c>
      <c r="E150" s="29"/>
      <c r="F150" s="159" t="s">
        <v>1117</v>
      </c>
      <c r="G150" s="29"/>
      <c r="H150" s="29"/>
      <c r="I150" s="29"/>
      <c r="J150" s="29"/>
      <c r="K150" s="29"/>
      <c r="L150" s="30"/>
      <c r="M150" s="160"/>
      <c r="N150" s="161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165</v>
      </c>
      <c r="AU150" s="17" t="s">
        <v>83</v>
      </c>
    </row>
    <row r="151" spans="1:65" s="13" customFormat="1">
      <c r="B151" s="162"/>
      <c r="D151" s="158" t="s">
        <v>167</v>
      </c>
      <c r="E151" s="163" t="s">
        <v>1</v>
      </c>
      <c r="F151" s="164" t="s">
        <v>1634</v>
      </c>
      <c r="H151" s="165">
        <v>1.1499999999999999</v>
      </c>
      <c r="L151" s="162"/>
      <c r="M151" s="166"/>
      <c r="N151" s="167"/>
      <c r="O151" s="167"/>
      <c r="P151" s="167"/>
      <c r="Q151" s="167"/>
      <c r="R151" s="167"/>
      <c r="S151" s="167"/>
      <c r="T151" s="168"/>
      <c r="AT151" s="163" t="s">
        <v>167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156</v>
      </c>
    </row>
    <row r="152" spans="1:65" s="2" customFormat="1" ht="24" customHeight="1">
      <c r="A152" s="29"/>
      <c r="B152" s="145"/>
      <c r="C152" s="146" t="s">
        <v>195</v>
      </c>
      <c r="D152" s="146" t="s">
        <v>158</v>
      </c>
      <c r="E152" s="147" t="s">
        <v>190</v>
      </c>
      <c r="F152" s="148" t="s">
        <v>191</v>
      </c>
      <c r="G152" s="149" t="s">
        <v>161</v>
      </c>
      <c r="H152" s="150">
        <v>4.1100000000000003</v>
      </c>
      <c r="I152" s="151">
        <v>62.92</v>
      </c>
      <c r="J152" s="151">
        <f>ROUND(I152*H152,2)</f>
        <v>258.60000000000002</v>
      </c>
      <c r="K152" s="148" t="s">
        <v>162</v>
      </c>
      <c r="L152" s="30"/>
      <c r="M152" s="152" t="s">
        <v>1</v>
      </c>
      <c r="N152" s="153" t="s">
        <v>39</v>
      </c>
      <c r="O152" s="154">
        <v>0.05</v>
      </c>
      <c r="P152" s="154">
        <f>O152*H152</f>
        <v>0.20550000000000002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163</v>
      </c>
      <c r="AT152" s="156" t="s">
        <v>158</v>
      </c>
      <c r="AU152" s="156" t="s">
        <v>83</v>
      </c>
      <c r="AY152" s="17" t="s">
        <v>156</v>
      </c>
      <c r="BE152" s="157">
        <f>IF(N152="základní",J152,0)</f>
        <v>258.60000000000002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81</v>
      </c>
      <c r="BK152" s="157">
        <f>ROUND(I152*H152,2)</f>
        <v>258.60000000000002</v>
      </c>
      <c r="BL152" s="17" t="s">
        <v>163</v>
      </c>
      <c r="BM152" s="156" t="s">
        <v>1635</v>
      </c>
    </row>
    <row r="153" spans="1:65" s="2" customFormat="1" ht="38.4">
      <c r="A153" s="29"/>
      <c r="B153" s="30"/>
      <c r="C153" s="29"/>
      <c r="D153" s="158" t="s">
        <v>165</v>
      </c>
      <c r="E153" s="29"/>
      <c r="F153" s="159" t="s">
        <v>193</v>
      </c>
      <c r="G153" s="29"/>
      <c r="H153" s="29"/>
      <c r="I153" s="29"/>
      <c r="J153" s="29"/>
      <c r="K153" s="29"/>
      <c r="L153" s="30"/>
      <c r="M153" s="160"/>
      <c r="N153" s="161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165</v>
      </c>
      <c r="AU153" s="17" t="s">
        <v>83</v>
      </c>
    </row>
    <row r="154" spans="1:65" s="13" customFormat="1" ht="20.399999999999999">
      <c r="B154" s="162"/>
      <c r="D154" s="158" t="s">
        <v>167</v>
      </c>
      <c r="E154" s="163" t="s">
        <v>1</v>
      </c>
      <c r="F154" s="164" t="s">
        <v>1636</v>
      </c>
      <c r="H154" s="165">
        <v>0.15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167</v>
      </c>
      <c r="AU154" s="163" t="s">
        <v>83</v>
      </c>
      <c r="AV154" s="13" t="s">
        <v>83</v>
      </c>
      <c r="AW154" s="13" t="s">
        <v>30</v>
      </c>
      <c r="AX154" s="13" t="s">
        <v>74</v>
      </c>
      <c r="AY154" s="163" t="s">
        <v>156</v>
      </c>
    </row>
    <row r="155" spans="1:65" s="13" customFormat="1" ht="20.399999999999999">
      <c r="B155" s="162"/>
      <c r="D155" s="158" t="s">
        <v>167</v>
      </c>
      <c r="E155" s="163" t="s">
        <v>1</v>
      </c>
      <c r="F155" s="164" t="s">
        <v>1637</v>
      </c>
      <c r="H155" s="165">
        <v>3.96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74</v>
      </c>
      <c r="AY155" s="163" t="s">
        <v>156</v>
      </c>
    </row>
    <row r="156" spans="1:65" s="14" customFormat="1">
      <c r="B156" s="169"/>
      <c r="D156" s="158" t="s">
        <v>167</v>
      </c>
      <c r="E156" s="170" t="s">
        <v>1</v>
      </c>
      <c r="F156" s="171" t="s">
        <v>172</v>
      </c>
      <c r="H156" s="172">
        <v>4.1100000000000003</v>
      </c>
      <c r="L156" s="169"/>
      <c r="M156" s="173"/>
      <c r="N156" s="174"/>
      <c r="O156" s="174"/>
      <c r="P156" s="174"/>
      <c r="Q156" s="174"/>
      <c r="R156" s="174"/>
      <c r="S156" s="174"/>
      <c r="T156" s="175"/>
      <c r="AT156" s="170" t="s">
        <v>167</v>
      </c>
      <c r="AU156" s="170" t="s">
        <v>83</v>
      </c>
      <c r="AV156" s="14" t="s">
        <v>163</v>
      </c>
      <c r="AW156" s="14" t="s">
        <v>30</v>
      </c>
      <c r="AX156" s="14" t="s">
        <v>81</v>
      </c>
      <c r="AY156" s="170" t="s">
        <v>156</v>
      </c>
    </row>
    <row r="157" spans="1:65" s="2" customFormat="1" ht="24" customHeight="1">
      <c r="A157" s="29"/>
      <c r="B157" s="145"/>
      <c r="C157" s="146" t="s">
        <v>202</v>
      </c>
      <c r="D157" s="146" t="s">
        <v>158</v>
      </c>
      <c r="E157" s="147" t="s">
        <v>196</v>
      </c>
      <c r="F157" s="148" t="s">
        <v>197</v>
      </c>
      <c r="G157" s="149" t="s">
        <v>161</v>
      </c>
      <c r="H157" s="150">
        <v>26.774999999999999</v>
      </c>
      <c r="I157" s="151">
        <v>126.59</v>
      </c>
      <c r="J157" s="151">
        <f>ROUND(I157*H157,2)</f>
        <v>3389.45</v>
      </c>
      <c r="K157" s="148" t="s">
        <v>162</v>
      </c>
      <c r="L157" s="30"/>
      <c r="M157" s="152" t="s">
        <v>1</v>
      </c>
      <c r="N157" s="153" t="s">
        <v>39</v>
      </c>
      <c r="O157" s="154">
        <v>8.3000000000000004E-2</v>
      </c>
      <c r="P157" s="154">
        <f>O157*H157</f>
        <v>2.2223250000000001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163</v>
      </c>
      <c r="AT157" s="156" t="s">
        <v>158</v>
      </c>
      <c r="AU157" s="156" t="s">
        <v>83</v>
      </c>
      <c r="AY157" s="17" t="s">
        <v>156</v>
      </c>
      <c r="BE157" s="157">
        <f>IF(N157="základní",J157,0)</f>
        <v>3389.45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3389.45</v>
      </c>
      <c r="BL157" s="17" t="s">
        <v>163</v>
      </c>
      <c r="BM157" s="156" t="s">
        <v>1638</v>
      </c>
    </row>
    <row r="158" spans="1:65" s="2" customFormat="1" ht="38.4">
      <c r="A158" s="29"/>
      <c r="B158" s="30"/>
      <c r="C158" s="29"/>
      <c r="D158" s="158" t="s">
        <v>165</v>
      </c>
      <c r="E158" s="29"/>
      <c r="F158" s="159" t="s">
        <v>199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1639</v>
      </c>
      <c r="H159" s="165">
        <v>28.074999999999999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74</v>
      </c>
      <c r="AY159" s="163" t="s">
        <v>156</v>
      </c>
    </row>
    <row r="160" spans="1:65" s="13" customFormat="1">
      <c r="B160" s="162"/>
      <c r="D160" s="158" t="s">
        <v>167</v>
      </c>
      <c r="E160" s="163" t="s">
        <v>1</v>
      </c>
      <c r="F160" s="164" t="s">
        <v>1640</v>
      </c>
      <c r="H160" s="165">
        <v>-1.3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167</v>
      </c>
      <c r="AU160" s="163" t="s">
        <v>83</v>
      </c>
      <c r="AV160" s="13" t="s">
        <v>83</v>
      </c>
      <c r="AW160" s="13" t="s">
        <v>30</v>
      </c>
      <c r="AX160" s="13" t="s">
        <v>74</v>
      </c>
      <c r="AY160" s="163" t="s">
        <v>156</v>
      </c>
    </row>
    <row r="161" spans="1:65" s="14" customFormat="1">
      <c r="B161" s="169"/>
      <c r="D161" s="158" t="s">
        <v>167</v>
      </c>
      <c r="E161" s="170" t="s">
        <v>1</v>
      </c>
      <c r="F161" s="171" t="s">
        <v>172</v>
      </c>
      <c r="H161" s="172">
        <v>26.774999999999999</v>
      </c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167</v>
      </c>
      <c r="AU161" s="170" t="s">
        <v>83</v>
      </c>
      <c r="AV161" s="14" t="s">
        <v>163</v>
      </c>
      <c r="AW161" s="14" t="s">
        <v>30</v>
      </c>
      <c r="AX161" s="14" t="s">
        <v>81</v>
      </c>
      <c r="AY161" s="170" t="s">
        <v>156</v>
      </c>
    </row>
    <row r="162" spans="1:65" s="2" customFormat="1" ht="24" customHeight="1">
      <c r="A162" s="29"/>
      <c r="B162" s="145"/>
      <c r="C162" s="146" t="s">
        <v>208</v>
      </c>
      <c r="D162" s="146" t="s">
        <v>158</v>
      </c>
      <c r="E162" s="147" t="s">
        <v>203</v>
      </c>
      <c r="F162" s="148" t="s">
        <v>204</v>
      </c>
      <c r="G162" s="149" t="s">
        <v>161</v>
      </c>
      <c r="H162" s="150">
        <v>267.75</v>
      </c>
      <c r="I162" s="151">
        <v>6.63</v>
      </c>
      <c r="J162" s="151">
        <f>ROUND(I162*H162,2)</f>
        <v>1775.18</v>
      </c>
      <c r="K162" s="148" t="s">
        <v>162</v>
      </c>
      <c r="L162" s="30"/>
      <c r="M162" s="152" t="s">
        <v>1</v>
      </c>
      <c r="N162" s="153" t="s">
        <v>39</v>
      </c>
      <c r="O162" s="154">
        <v>4.0000000000000001E-3</v>
      </c>
      <c r="P162" s="154">
        <f>O162*H162</f>
        <v>1.071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163</v>
      </c>
      <c r="AT162" s="156" t="s">
        <v>158</v>
      </c>
      <c r="AU162" s="156" t="s">
        <v>83</v>
      </c>
      <c r="AY162" s="17" t="s">
        <v>156</v>
      </c>
      <c r="BE162" s="157">
        <f>IF(N162="základní",J162,0)</f>
        <v>1775.18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81</v>
      </c>
      <c r="BK162" s="157">
        <f>ROUND(I162*H162,2)</f>
        <v>1775.18</v>
      </c>
      <c r="BL162" s="17" t="s">
        <v>163</v>
      </c>
      <c r="BM162" s="156" t="s">
        <v>1641</v>
      </c>
    </row>
    <row r="163" spans="1:65" s="2" customFormat="1" ht="38.4">
      <c r="A163" s="29"/>
      <c r="B163" s="30"/>
      <c r="C163" s="29"/>
      <c r="D163" s="158" t="s">
        <v>165</v>
      </c>
      <c r="E163" s="29"/>
      <c r="F163" s="159" t="s">
        <v>206</v>
      </c>
      <c r="G163" s="29"/>
      <c r="H163" s="29"/>
      <c r="I163" s="29"/>
      <c r="J163" s="29"/>
      <c r="K163" s="29"/>
      <c r="L163" s="30"/>
      <c r="M163" s="160"/>
      <c r="N163" s="161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165</v>
      </c>
      <c r="AU163" s="17" t="s">
        <v>83</v>
      </c>
    </row>
    <row r="164" spans="1:65" s="13" customFormat="1">
      <c r="B164" s="162"/>
      <c r="D164" s="158" t="s">
        <v>167</v>
      </c>
      <c r="E164" s="163" t="s">
        <v>1</v>
      </c>
      <c r="F164" s="164" t="s">
        <v>1642</v>
      </c>
      <c r="H164" s="165">
        <v>267.75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167</v>
      </c>
      <c r="AU164" s="163" t="s">
        <v>83</v>
      </c>
      <c r="AV164" s="13" t="s">
        <v>83</v>
      </c>
      <c r="AW164" s="13" t="s">
        <v>30</v>
      </c>
      <c r="AX164" s="13" t="s">
        <v>81</v>
      </c>
      <c r="AY164" s="163" t="s">
        <v>156</v>
      </c>
    </row>
    <row r="165" spans="1:65" s="2" customFormat="1" ht="16.5" customHeight="1">
      <c r="A165" s="29"/>
      <c r="B165" s="145"/>
      <c r="C165" s="146" t="s">
        <v>214</v>
      </c>
      <c r="D165" s="146" t="s">
        <v>158</v>
      </c>
      <c r="E165" s="147" t="s">
        <v>1126</v>
      </c>
      <c r="F165" s="148" t="s">
        <v>1127</v>
      </c>
      <c r="G165" s="149" t="s">
        <v>161</v>
      </c>
      <c r="H165" s="150">
        <v>3.96</v>
      </c>
      <c r="I165" s="151">
        <v>123.73</v>
      </c>
      <c r="J165" s="151">
        <f>ROUND(I165*H165,2)</f>
        <v>489.97</v>
      </c>
      <c r="K165" s="148" t="s">
        <v>162</v>
      </c>
      <c r="L165" s="30"/>
      <c r="M165" s="152" t="s">
        <v>1</v>
      </c>
      <c r="N165" s="153" t="s">
        <v>39</v>
      </c>
      <c r="O165" s="154">
        <v>0.65200000000000002</v>
      </c>
      <c r="P165" s="154">
        <f>O165*H165</f>
        <v>2.5819200000000002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163</v>
      </c>
      <c r="AT165" s="156" t="s">
        <v>158</v>
      </c>
      <c r="AU165" s="156" t="s">
        <v>83</v>
      </c>
      <c r="AY165" s="17" t="s">
        <v>156</v>
      </c>
      <c r="BE165" s="157">
        <f>IF(N165="základní",J165,0)</f>
        <v>489.97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81</v>
      </c>
      <c r="BK165" s="157">
        <f>ROUND(I165*H165,2)</f>
        <v>489.97</v>
      </c>
      <c r="BL165" s="17" t="s">
        <v>163</v>
      </c>
      <c r="BM165" s="156" t="s">
        <v>1643</v>
      </c>
    </row>
    <row r="166" spans="1:65" s="2" customFormat="1" ht="19.2">
      <c r="A166" s="29"/>
      <c r="B166" s="30"/>
      <c r="C166" s="29"/>
      <c r="D166" s="158" t="s">
        <v>165</v>
      </c>
      <c r="E166" s="29"/>
      <c r="F166" s="159" t="s">
        <v>1129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165</v>
      </c>
      <c r="AU166" s="17" t="s">
        <v>83</v>
      </c>
    </row>
    <row r="167" spans="1:65" s="13" customFormat="1">
      <c r="B167" s="162"/>
      <c r="D167" s="158" t="s">
        <v>167</v>
      </c>
      <c r="E167" s="163" t="s">
        <v>1</v>
      </c>
      <c r="F167" s="164" t="s">
        <v>1644</v>
      </c>
      <c r="H167" s="165">
        <v>3.96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30</v>
      </c>
      <c r="AX167" s="13" t="s">
        <v>81</v>
      </c>
      <c r="AY167" s="163" t="s">
        <v>156</v>
      </c>
    </row>
    <row r="168" spans="1:65" s="2" customFormat="1" ht="16.5" customHeight="1">
      <c r="A168" s="29"/>
      <c r="B168" s="145"/>
      <c r="C168" s="146" t="s">
        <v>222</v>
      </c>
      <c r="D168" s="146" t="s">
        <v>158</v>
      </c>
      <c r="E168" s="147" t="s">
        <v>209</v>
      </c>
      <c r="F168" s="148" t="s">
        <v>210</v>
      </c>
      <c r="G168" s="149" t="s">
        <v>161</v>
      </c>
      <c r="H168" s="150">
        <v>0.15</v>
      </c>
      <c r="I168" s="151">
        <v>15.6</v>
      </c>
      <c r="J168" s="151">
        <f>ROUND(I168*H168,2)</f>
        <v>2.34</v>
      </c>
      <c r="K168" s="148" t="s">
        <v>162</v>
      </c>
      <c r="L168" s="30"/>
      <c r="M168" s="152" t="s">
        <v>1</v>
      </c>
      <c r="N168" s="153" t="s">
        <v>39</v>
      </c>
      <c r="O168" s="154">
        <v>8.9999999999999993E-3</v>
      </c>
      <c r="P168" s="154">
        <f>O168*H168</f>
        <v>1.3499999999999999E-3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163</v>
      </c>
      <c r="AT168" s="156" t="s">
        <v>158</v>
      </c>
      <c r="AU168" s="156" t="s">
        <v>83</v>
      </c>
      <c r="AY168" s="17" t="s">
        <v>156</v>
      </c>
      <c r="BE168" s="157">
        <f>IF(N168="základní",J168,0)</f>
        <v>2.34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2.34</v>
      </c>
      <c r="BL168" s="17" t="s">
        <v>163</v>
      </c>
      <c r="BM168" s="156" t="s">
        <v>1645</v>
      </c>
    </row>
    <row r="169" spans="1:65" s="2" customFormat="1">
      <c r="A169" s="29"/>
      <c r="B169" s="30"/>
      <c r="C169" s="29"/>
      <c r="D169" s="158" t="s">
        <v>165</v>
      </c>
      <c r="E169" s="29"/>
      <c r="F169" s="159" t="s">
        <v>212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1646</v>
      </c>
      <c r="H170" s="165">
        <v>0.15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2" customFormat="1" ht="24" customHeight="1">
      <c r="A171" s="29"/>
      <c r="B171" s="145"/>
      <c r="C171" s="146" t="s">
        <v>230</v>
      </c>
      <c r="D171" s="146" t="s">
        <v>158</v>
      </c>
      <c r="E171" s="147" t="s">
        <v>215</v>
      </c>
      <c r="F171" s="148" t="s">
        <v>216</v>
      </c>
      <c r="G171" s="149" t="s">
        <v>217</v>
      </c>
      <c r="H171" s="150">
        <v>48.195</v>
      </c>
      <c r="I171" s="151">
        <v>184.05</v>
      </c>
      <c r="J171" s="151">
        <f>ROUND(I171*H171,2)</f>
        <v>8870.2900000000009</v>
      </c>
      <c r="K171" s="148" t="s">
        <v>162</v>
      </c>
      <c r="L171" s="30"/>
      <c r="M171" s="152" t="s">
        <v>1</v>
      </c>
      <c r="N171" s="153" t="s">
        <v>39</v>
      </c>
      <c r="O171" s="154">
        <v>0</v>
      </c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163</v>
      </c>
      <c r="AT171" s="156" t="s">
        <v>158</v>
      </c>
      <c r="AU171" s="156" t="s">
        <v>83</v>
      </c>
      <c r="AY171" s="17" t="s">
        <v>156</v>
      </c>
      <c r="BE171" s="157">
        <f>IF(N171="základní",J171,0)</f>
        <v>8870.2900000000009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81</v>
      </c>
      <c r="BK171" s="157">
        <f>ROUND(I171*H171,2)</f>
        <v>8870.2900000000009</v>
      </c>
      <c r="BL171" s="17" t="s">
        <v>163</v>
      </c>
      <c r="BM171" s="156" t="s">
        <v>1647</v>
      </c>
    </row>
    <row r="172" spans="1:65" s="2" customFormat="1" ht="28.8">
      <c r="A172" s="29"/>
      <c r="B172" s="30"/>
      <c r="C172" s="29"/>
      <c r="D172" s="158" t="s">
        <v>165</v>
      </c>
      <c r="E172" s="29"/>
      <c r="F172" s="159" t="s">
        <v>219</v>
      </c>
      <c r="G172" s="29"/>
      <c r="H172" s="29"/>
      <c r="I172" s="29"/>
      <c r="J172" s="29"/>
      <c r="K172" s="29"/>
      <c r="L172" s="30"/>
      <c r="M172" s="160"/>
      <c r="N172" s="161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165</v>
      </c>
      <c r="AU172" s="17" t="s">
        <v>83</v>
      </c>
    </row>
    <row r="173" spans="1:65" s="13" customFormat="1">
      <c r="B173" s="162"/>
      <c r="D173" s="158" t="s">
        <v>167</v>
      </c>
      <c r="E173" s="163" t="s">
        <v>1</v>
      </c>
      <c r="F173" s="164" t="s">
        <v>1648</v>
      </c>
      <c r="H173" s="165">
        <v>26.774999999999999</v>
      </c>
      <c r="L173" s="162"/>
      <c r="M173" s="166"/>
      <c r="N173" s="167"/>
      <c r="O173" s="167"/>
      <c r="P173" s="167"/>
      <c r="Q173" s="167"/>
      <c r="R173" s="167"/>
      <c r="S173" s="167"/>
      <c r="T173" s="168"/>
      <c r="AT173" s="163" t="s">
        <v>167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156</v>
      </c>
    </row>
    <row r="174" spans="1:65" s="13" customFormat="1">
      <c r="B174" s="162"/>
      <c r="D174" s="158" t="s">
        <v>167</v>
      </c>
      <c r="F174" s="164" t="s">
        <v>1649</v>
      </c>
      <c r="H174" s="165">
        <v>48.195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</v>
      </c>
      <c r="AX174" s="13" t="s">
        <v>81</v>
      </c>
      <c r="AY174" s="163" t="s">
        <v>156</v>
      </c>
    </row>
    <row r="175" spans="1:65" s="2" customFormat="1" ht="24" customHeight="1">
      <c r="A175" s="29"/>
      <c r="B175" s="145"/>
      <c r="C175" s="146" t="s">
        <v>237</v>
      </c>
      <c r="D175" s="146" t="s">
        <v>158</v>
      </c>
      <c r="E175" s="147" t="s">
        <v>1134</v>
      </c>
      <c r="F175" s="148" t="s">
        <v>1135</v>
      </c>
      <c r="G175" s="149" t="s">
        <v>161</v>
      </c>
      <c r="H175" s="150">
        <v>1.1499999999999999</v>
      </c>
      <c r="I175" s="151">
        <v>67.709999999999994</v>
      </c>
      <c r="J175" s="151">
        <f>ROUND(I175*H175,2)</f>
        <v>77.87</v>
      </c>
      <c r="K175" s="148" t="s">
        <v>162</v>
      </c>
      <c r="L175" s="30"/>
      <c r="M175" s="152" t="s">
        <v>1</v>
      </c>
      <c r="N175" s="153" t="s">
        <v>39</v>
      </c>
      <c r="O175" s="154">
        <v>0.115</v>
      </c>
      <c r="P175" s="154">
        <f>O175*H175</f>
        <v>0.13225000000000001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163</v>
      </c>
      <c r="AT175" s="156" t="s">
        <v>158</v>
      </c>
      <c r="AU175" s="156" t="s">
        <v>83</v>
      </c>
      <c r="AY175" s="17" t="s">
        <v>156</v>
      </c>
      <c r="BE175" s="157">
        <f>IF(N175="základní",J175,0)</f>
        <v>77.87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81</v>
      </c>
      <c r="BK175" s="157">
        <f>ROUND(I175*H175,2)</f>
        <v>77.87</v>
      </c>
      <c r="BL175" s="17" t="s">
        <v>163</v>
      </c>
      <c r="BM175" s="156" t="s">
        <v>1650</v>
      </c>
    </row>
    <row r="176" spans="1:65" s="2" customFormat="1" ht="28.8">
      <c r="A176" s="29"/>
      <c r="B176" s="30"/>
      <c r="C176" s="29"/>
      <c r="D176" s="158" t="s">
        <v>165</v>
      </c>
      <c r="E176" s="29"/>
      <c r="F176" s="159" t="s">
        <v>1137</v>
      </c>
      <c r="G176" s="29"/>
      <c r="H176" s="29"/>
      <c r="I176" s="29"/>
      <c r="J176" s="29"/>
      <c r="K176" s="29"/>
      <c r="L176" s="30"/>
      <c r="M176" s="160"/>
      <c r="N176" s="161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165</v>
      </c>
      <c r="AU176" s="17" t="s">
        <v>83</v>
      </c>
    </row>
    <row r="177" spans="1:65" s="13" customFormat="1">
      <c r="B177" s="162"/>
      <c r="D177" s="158" t="s">
        <v>167</v>
      </c>
      <c r="E177" s="163" t="s">
        <v>1</v>
      </c>
      <c r="F177" s="164" t="s">
        <v>1651</v>
      </c>
      <c r="H177" s="165">
        <v>1.1499999999999999</v>
      </c>
      <c r="L177" s="162"/>
      <c r="M177" s="166"/>
      <c r="N177" s="167"/>
      <c r="O177" s="167"/>
      <c r="P177" s="167"/>
      <c r="Q177" s="167"/>
      <c r="R177" s="167"/>
      <c r="S177" s="167"/>
      <c r="T177" s="168"/>
      <c r="AT177" s="163" t="s">
        <v>167</v>
      </c>
      <c r="AU177" s="163" t="s">
        <v>83</v>
      </c>
      <c r="AV177" s="13" t="s">
        <v>83</v>
      </c>
      <c r="AW177" s="13" t="s">
        <v>30</v>
      </c>
      <c r="AX177" s="13" t="s">
        <v>81</v>
      </c>
      <c r="AY177" s="163" t="s">
        <v>156</v>
      </c>
    </row>
    <row r="178" spans="1:65" s="2" customFormat="1" ht="24" customHeight="1">
      <c r="A178" s="29"/>
      <c r="B178" s="145"/>
      <c r="C178" s="146" t="s">
        <v>243</v>
      </c>
      <c r="D178" s="146" t="s">
        <v>158</v>
      </c>
      <c r="E178" s="147" t="s">
        <v>1138</v>
      </c>
      <c r="F178" s="148" t="s">
        <v>1139</v>
      </c>
      <c r="G178" s="149" t="s">
        <v>161</v>
      </c>
      <c r="H178" s="150">
        <v>2.4140000000000001</v>
      </c>
      <c r="I178" s="151">
        <v>504.87</v>
      </c>
      <c r="J178" s="151">
        <f>ROUND(I178*H178,2)</f>
        <v>1218.76</v>
      </c>
      <c r="K178" s="148" t="s">
        <v>162</v>
      </c>
      <c r="L178" s="30"/>
      <c r="M178" s="152" t="s">
        <v>1</v>
      </c>
      <c r="N178" s="153" t="s">
        <v>39</v>
      </c>
      <c r="O178" s="154">
        <v>1.5</v>
      </c>
      <c r="P178" s="154">
        <f>O178*H178</f>
        <v>3.6210000000000004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163</v>
      </c>
      <c r="AT178" s="156" t="s">
        <v>158</v>
      </c>
      <c r="AU178" s="156" t="s">
        <v>83</v>
      </c>
      <c r="AY178" s="17" t="s">
        <v>156</v>
      </c>
      <c r="BE178" s="157">
        <f>IF(N178="základní",J178,0)</f>
        <v>1218.76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81</v>
      </c>
      <c r="BK178" s="157">
        <f>ROUND(I178*H178,2)</f>
        <v>1218.76</v>
      </c>
      <c r="BL178" s="17" t="s">
        <v>163</v>
      </c>
      <c r="BM178" s="156" t="s">
        <v>1652</v>
      </c>
    </row>
    <row r="179" spans="1:65" s="2" customFormat="1" ht="38.4">
      <c r="A179" s="29"/>
      <c r="B179" s="30"/>
      <c r="C179" s="29"/>
      <c r="D179" s="158" t="s">
        <v>165</v>
      </c>
      <c r="E179" s="29"/>
      <c r="F179" s="159" t="s">
        <v>1141</v>
      </c>
      <c r="G179" s="29"/>
      <c r="H179" s="29"/>
      <c r="I179" s="29"/>
      <c r="J179" s="29"/>
      <c r="K179" s="29"/>
      <c r="L179" s="30"/>
      <c r="M179" s="160"/>
      <c r="N179" s="161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165</v>
      </c>
      <c r="AU179" s="17" t="s">
        <v>83</v>
      </c>
    </row>
    <row r="180" spans="1:65" s="13" customFormat="1">
      <c r="B180" s="162"/>
      <c r="D180" s="158" t="s">
        <v>167</v>
      </c>
      <c r="E180" s="163" t="s">
        <v>1</v>
      </c>
      <c r="F180" s="164" t="s">
        <v>1653</v>
      </c>
      <c r="H180" s="165">
        <v>2.4140000000000001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167</v>
      </c>
      <c r="AU180" s="163" t="s">
        <v>83</v>
      </c>
      <c r="AV180" s="13" t="s">
        <v>83</v>
      </c>
      <c r="AW180" s="13" t="s">
        <v>30</v>
      </c>
      <c r="AX180" s="13" t="s">
        <v>74</v>
      </c>
      <c r="AY180" s="163" t="s">
        <v>156</v>
      </c>
    </row>
    <row r="181" spans="1:65" s="14" customFormat="1">
      <c r="B181" s="169"/>
      <c r="D181" s="158" t="s">
        <v>167</v>
      </c>
      <c r="E181" s="170" t="s">
        <v>1</v>
      </c>
      <c r="F181" s="171" t="s">
        <v>172</v>
      </c>
      <c r="H181" s="172">
        <v>2.4140000000000001</v>
      </c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167</v>
      </c>
      <c r="AU181" s="170" t="s">
        <v>83</v>
      </c>
      <c r="AV181" s="14" t="s">
        <v>163</v>
      </c>
      <c r="AW181" s="14" t="s">
        <v>30</v>
      </c>
      <c r="AX181" s="14" t="s">
        <v>81</v>
      </c>
      <c r="AY181" s="170" t="s">
        <v>156</v>
      </c>
    </row>
    <row r="182" spans="1:65" s="2" customFormat="1" ht="16.5" customHeight="1">
      <c r="A182" s="29"/>
      <c r="B182" s="145"/>
      <c r="C182" s="176" t="s">
        <v>249</v>
      </c>
      <c r="D182" s="176" t="s">
        <v>254</v>
      </c>
      <c r="E182" s="177" t="s">
        <v>1144</v>
      </c>
      <c r="F182" s="178" t="s">
        <v>1145</v>
      </c>
      <c r="G182" s="179" t="s">
        <v>217</v>
      </c>
      <c r="H182" s="180">
        <v>4.8280000000000003</v>
      </c>
      <c r="I182" s="181">
        <v>329.5</v>
      </c>
      <c r="J182" s="181">
        <f>ROUND(I182*H182,2)</f>
        <v>1590.83</v>
      </c>
      <c r="K182" s="178" t="s">
        <v>162</v>
      </c>
      <c r="L182" s="182"/>
      <c r="M182" s="183" t="s">
        <v>1</v>
      </c>
      <c r="N182" s="184" t="s">
        <v>39</v>
      </c>
      <c r="O182" s="154">
        <v>0</v>
      </c>
      <c r="P182" s="154">
        <f>O182*H182</f>
        <v>0</v>
      </c>
      <c r="Q182" s="154">
        <v>1</v>
      </c>
      <c r="R182" s="154">
        <f>Q182*H182</f>
        <v>4.8280000000000003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208</v>
      </c>
      <c r="AT182" s="156" t="s">
        <v>254</v>
      </c>
      <c r="AU182" s="156" t="s">
        <v>83</v>
      </c>
      <c r="AY182" s="17" t="s">
        <v>156</v>
      </c>
      <c r="BE182" s="157">
        <f>IF(N182="základní",J182,0)</f>
        <v>1590.83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81</v>
      </c>
      <c r="BK182" s="157">
        <f>ROUND(I182*H182,2)</f>
        <v>1590.83</v>
      </c>
      <c r="BL182" s="17" t="s">
        <v>163</v>
      </c>
      <c r="BM182" s="156" t="s">
        <v>1654</v>
      </c>
    </row>
    <row r="183" spans="1:65" s="2" customFormat="1">
      <c r="A183" s="29"/>
      <c r="B183" s="30"/>
      <c r="C183" s="29"/>
      <c r="D183" s="158" t="s">
        <v>165</v>
      </c>
      <c r="E183" s="29"/>
      <c r="F183" s="159" t="s">
        <v>1145</v>
      </c>
      <c r="G183" s="29"/>
      <c r="H183" s="29"/>
      <c r="I183" s="29"/>
      <c r="J183" s="29"/>
      <c r="K183" s="29"/>
      <c r="L183" s="30"/>
      <c r="M183" s="160"/>
      <c r="N183" s="161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165</v>
      </c>
      <c r="AU183" s="17" t="s">
        <v>83</v>
      </c>
    </row>
    <row r="184" spans="1:65" s="13" customFormat="1">
      <c r="B184" s="162"/>
      <c r="D184" s="158" t="s">
        <v>167</v>
      </c>
      <c r="E184" s="163" t="s">
        <v>1</v>
      </c>
      <c r="F184" s="164" t="s">
        <v>1655</v>
      </c>
      <c r="H184" s="165">
        <v>2.4140000000000001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167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156</v>
      </c>
    </row>
    <row r="185" spans="1:65" s="13" customFormat="1">
      <c r="B185" s="162"/>
      <c r="D185" s="158" t="s">
        <v>167</v>
      </c>
      <c r="F185" s="164" t="s">
        <v>1656</v>
      </c>
      <c r="H185" s="165">
        <v>4.8280000000000003</v>
      </c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167</v>
      </c>
      <c r="AU185" s="163" t="s">
        <v>83</v>
      </c>
      <c r="AV185" s="13" t="s">
        <v>83</v>
      </c>
      <c r="AW185" s="13" t="s">
        <v>3</v>
      </c>
      <c r="AX185" s="13" t="s">
        <v>81</v>
      </c>
      <c r="AY185" s="163" t="s">
        <v>156</v>
      </c>
    </row>
    <row r="186" spans="1:65" s="2" customFormat="1" ht="24" customHeight="1">
      <c r="A186" s="29"/>
      <c r="B186" s="145"/>
      <c r="C186" s="146" t="s">
        <v>8</v>
      </c>
      <c r="D186" s="146" t="s">
        <v>158</v>
      </c>
      <c r="E186" s="147" t="s">
        <v>1149</v>
      </c>
      <c r="F186" s="148" t="s">
        <v>1150</v>
      </c>
      <c r="G186" s="149" t="s">
        <v>225</v>
      </c>
      <c r="H186" s="150">
        <v>26.4</v>
      </c>
      <c r="I186" s="151">
        <v>25.4</v>
      </c>
      <c r="J186" s="151">
        <f>ROUND(I186*H186,2)</f>
        <v>670.56</v>
      </c>
      <c r="K186" s="148" t="s">
        <v>162</v>
      </c>
      <c r="L186" s="30"/>
      <c r="M186" s="152" t="s">
        <v>1</v>
      </c>
      <c r="N186" s="153" t="s">
        <v>39</v>
      </c>
      <c r="O186" s="154">
        <v>0.09</v>
      </c>
      <c r="P186" s="154">
        <f>O186*H186</f>
        <v>2.3759999999999999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163</v>
      </c>
      <c r="AT186" s="156" t="s">
        <v>158</v>
      </c>
      <c r="AU186" s="156" t="s">
        <v>83</v>
      </c>
      <c r="AY186" s="17" t="s">
        <v>156</v>
      </c>
      <c r="BE186" s="157">
        <f>IF(N186="základní",J186,0)</f>
        <v>670.56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81</v>
      </c>
      <c r="BK186" s="157">
        <f>ROUND(I186*H186,2)</f>
        <v>670.56</v>
      </c>
      <c r="BL186" s="17" t="s">
        <v>163</v>
      </c>
      <c r="BM186" s="156" t="s">
        <v>1657</v>
      </c>
    </row>
    <row r="187" spans="1:65" s="2" customFormat="1" ht="38.4">
      <c r="A187" s="29"/>
      <c r="B187" s="30"/>
      <c r="C187" s="29"/>
      <c r="D187" s="158" t="s">
        <v>165</v>
      </c>
      <c r="E187" s="29"/>
      <c r="F187" s="159" t="s">
        <v>1152</v>
      </c>
      <c r="G187" s="29"/>
      <c r="H187" s="29"/>
      <c r="I187" s="29"/>
      <c r="J187" s="29"/>
      <c r="K187" s="29"/>
      <c r="L187" s="30"/>
      <c r="M187" s="160"/>
      <c r="N187" s="161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165</v>
      </c>
      <c r="AU187" s="17" t="s">
        <v>83</v>
      </c>
    </row>
    <row r="188" spans="1:65" s="13" customFormat="1">
      <c r="B188" s="162"/>
      <c r="D188" s="158" t="s">
        <v>167</v>
      </c>
      <c r="E188" s="163" t="s">
        <v>1</v>
      </c>
      <c r="F188" s="164" t="s">
        <v>1658</v>
      </c>
      <c r="H188" s="165">
        <v>26.4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167</v>
      </c>
      <c r="AU188" s="163" t="s">
        <v>83</v>
      </c>
      <c r="AV188" s="13" t="s">
        <v>83</v>
      </c>
      <c r="AW188" s="13" t="s">
        <v>30</v>
      </c>
      <c r="AX188" s="13" t="s">
        <v>81</v>
      </c>
      <c r="AY188" s="163" t="s">
        <v>156</v>
      </c>
    </row>
    <row r="189" spans="1:65" s="2" customFormat="1" ht="24" customHeight="1">
      <c r="A189" s="29"/>
      <c r="B189" s="145"/>
      <c r="C189" s="146" t="s">
        <v>259</v>
      </c>
      <c r="D189" s="146" t="s">
        <v>158</v>
      </c>
      <c r="E189" s="147" t="s">
        <v>1154</v>
      </c>
      <c r="F189" s="148" t="s">
        <v>1155</v>
      </c>
      <c r="G189" s="149" t="s">
        <v>225</v>
      </c>
      <c r="H189" s="150">
        <v>26.4</v>
      </c>
      <c r="I189" s="151">
        <v>79.709999999999994</v>
      </c>
      <c r="J189" s="151">
        <f>ROUND(I189*H189,2)</f>
        <v>2104.34</v>
      </c>
      <c r="K189" s="148" t="s">
        <v>162</v>
      </c>
      <c r="L189" s="30"/>
      <c r="M189" s="152" t="s">
        <v>1</v>
      </c>
      <c r="N189" s="153" t="s">
        <v>39</v>
      </c>
      <c r="O189" s="154">
        <v>0.17699999999999999</v>
      </c>
      <c r="P189" s="154">
        <f>O189*H189</f>
        <v>4.6727999999999996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163</v>
      </c>
      <c r="AT189" s="156" t="s">
        <v>158</v>
      </c>
      <c r="AU189" s="156" t="s">
        <v>83</v>
      </c>
      <c r="AY189" s="17" t="s">
        <v>156</v>
      </c>
      <c r="BE189" s="157">
        <f>IF(N189="základní",J189,0)</f>
        <v>2104.34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81</v>
      </c>
      <c r="BK189" s="157">
        <f>ROUND(I189*H189,2)</f>
        <v>2104.34</v>
      </c>
      <c r="BL189" s="17" t="s">
        <v>163</v>
      </c>
      <c r="BM189" s="156" t="s">
        <v>1659</v>
      </c>
    </row>
    <row r="190" spans="1:65" s="2" customFormat="1" ht="28.8">
      <c r="A190" s="29"/>
      <c r="B190" s="30"/>
      <c r="C190" s="29"/>
      <c r="D190" s="158" t="s">
        <v>165</v>
      </c>
      <c r="E190" s="29"/>
      <c r="F190" s="159" t="s">
        <v>1157</v>
      </c>
      <c r="G190" s="29"/>
      <c r="H190" s="29"/>
      <c r="I190" s="29"/>
      <c r="J190" s="29"/>
      <c r="K190" s="29"/>
      <c r="L190" s="30"/>
      <c r="M190" s="160"/>
      <c r="N190" s="161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165</v>
      </c>
      <c r="AU190" s="17" t="s">
        <v>83</v>
      </c>
    </row>
    <row r="191" spans="1:65" s="13" customFormat="1">
      <c r="B191" s="162"/>
      <c r="D191" s="158" t="s">
        <v>167</v>
      </c>
      <c r="E191" s="163" t="s">
        <v>1</v>
      </c>
      <c r="F191" s="164" t="s">
        <v>1658</v>
      </c>
      <c r="H191" s="165">
        <v>26.4</v>
      </c>
      <c r="L191" s="162"/>
      <c r="M191" s="166"/>
      <c r="N191" s="167"/>
      <c r="O191" s="167"/>
      <c r="P191" s="167"/>
      <c r="Q191" s="167"/>
      <c r="R191" s="167"/>
      <c r="S191" s="167"/>
      <c r="T191" s="168"/>
      <c r="AT191" s="163" t="s">
        <v>167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156</v>
      </c>
    </row>
    <row r="192" spans="1:65" s="2" customFormat="1" ht="24" customHeight="1">
      <c r="A192" s="29"/>
      <c r="B192" s="145"/>
      <c r="C192" s="146" t="s">
        <v>265</v>
      </c>
      <c r="D192" s="146" t="s">
        <v>158</v>
      </c>
      <c r="E192" s="147" t="s">
        <v>1158</v>
      </c>
      <c r="F192" s="148" t="s">
        <v>1159</v>
      </c>
      <c r="G192" s="149" t="s">
        <v>225</v>
      </c>
      <c r="H192" s="150">
        <v>26.4</v>
      </c>
      <c r="I192" s="151">
        <v>24.09</v>
      </c>
      <c r="J192" s="151">
        <f>ROUND(I192*H192,2)</f>
        <v>635.98</v>
      </c>
      <c r="K192" s="148" t="s">
        <v>162</v>
      </c>
      <c r="L192" s="30"/>
      <c r="M192" s="152" t="s">
        <v>1</v>
      </c>
      <c r="N192" s="153" t="s">
        <v>39</v>
      </c>
      <c r="O192" s="154">
        <v>5.8000000000000003E-2</v>
      </c>
      <c r="P192" s="154">
        <f>O192*H192</f>
        <v>1.5311999999999999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163</v>
      </c>
      <c r="AT192" s="156" t="s">
        <v>158</v>
      </c>
      <c r="AU192" s="156" t="s">
        <v>83</v>
      </c>
      <c r="AY192" s="17" t="s">
        <v>156</v>
      </c>
      <c r="BE192" s="157">
        <f>IF(N192="základní",J192,0)</f>
        <v>635.98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81</v>
      </c>
      <c r="BK192" s="157">
        <f>ROUND(I192*H192,2)</f>
        <v>635.98</v>
      </c>
      <c r="BL192" s="17" t="s">
        <v>163</v>
      </c>
      <c r="BM192" s="156" t="s">
        <v>1660</v>
      </c>
    </row>
    <row r="193" spans="1:65" s="2" customFormat="1" ht="28.8">
      <c r="A193" s="29"/>
      <c r="B193" s="30"/>
      <c r="C193" s="29"/>
      <c r="D193" s="158" t="s">
        <v>165</v>
      </c>
      <c r="E193" s="29"/>
      <c r="F193" s="159" t="s">
        <v>1161</v>
      </c>
      <c r="G193" s="29"/>
      <c r="H193" s="29"/>
      <c r="I193" s="29"/>
      <c r="J193" s="29"/>
      <c r="K193" s="29"/>
      <c r="L193" s="30"/>
      <c r="M193" s="160"/>
      <c r="N193" s="161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165</v>
      </c>
      <c r="AU193" s="17" t="s">
        <v>83</v>
      </c>
    </row>
    <row r="194" spans="1:65" s="13" customFormat="1">
      <c r="B194" s="162"/>
      <c r="D194" s="158" t="s">
        <v>167</v>
      </c>
      <c r="E194" s="163" t="s">
        <v>1</v>
      </c>
      <c r="F194" s="164" t="s">
        <v>1658</v>
      </c>
      <c r="H194" s="165">
        <v>26.4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30</v>
      </c>
      <c r="AX194" s="13" t="s">
        <v>81</v>
      </c>
      <c r="AY194" s="163" t="s">
        <v>156</v>
      </c>
    </row>
    <row r="195" spans="1:65" s="2" customFormat="1" ht="16.5" customHeight="1">
      <c r="A195" s="29"/>
      <c r="B195" s="145"/>
      <c r="C195" s="176" t="s">
        <v>270</v>
      </c>
      <c r="D195" s="176" t="s">
        <v>254</v>
      </c>
      <c r="E195" s="177" t="s">
        <v>1162</v>
      </c>
      <c r="F195" s="178" t="s">
        <v>1163</v>
      </c>
      <c r="G195" s="179" t="s">
        <v>1164</v>
      </c>
      <c r="H195" s="180">
        <v>0.79200000000000004</v>
      </c>
      <c r="I195" s="181">
        <v>153.37</v>
      </c>
      <c r="J195" s="181">
        <f>ROUND(I195*H195,2)</f>
        <v>121.47</v>
      </c>
      <c r="K195" s="178" t="s">
        <v>162</v>
      </c>
      <c r="L195" s="182"/>
      <c r="M195" s="183" t="s">
        <v>1</v>
      </c>
      <c r="N195" s="184" t="s">
        <v>39</v>
      </c>
      <c r="O195" s="154">
        <v>0</v>
      </c>
      <c r="P195" s="154">
        <f>O195*H195</f>
        <v>0</v>
      </c>
      <c r="Q195" s="154">
        <v>1E-3</v>
      </c>
      <c r="R195" s="154">
        <f>Q195*H195</f>
        <v>7.9200000000000006E-4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208</v>
      </c>
      <c r="AT195" s="156" t="s">
        <v>254</v>
      </c>
      <c r="AU195" s="156" t="s">
        <v>83</v>
      </c>
      <c r="AY195" s="17" t="s">
        <v>156</v>
      </c>
      <c r="BE195" s="157">
        <f>IF(N195="základní",J195,0)</f>
        <v>121.47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81</v>
      </c>
      <c r="BK195" s="157">
        <f>ROUND(I195*H195,2)</f>
        <v>121.47</v>
      </c>
      <c r="BL195" s="17" t="s">
        <v>163</v>
      </c>
      <c r="BM195" s="156" t="s">
        <v>1661</v>
      </c>
    </row>
    <row r="196" spans="1:65" s="2" customFormat="1">
      <c r="A196" s="29"/>
      <c r="B196" s="30"/>
      <c r="C196" s="29"/>
      <c r="D196" s="158" t="s">
        <v>165</v>
      </c>
      <c r="E196" s="29"/>
      <c r="F196" s="159" t="s">
        <v>1163</v>
      </c>
      <c r="G196" s="29"/>
      <c r="H196" s="29"/>
      <c r="I196" s="29"/>
      <c r="J196" s="29"/>
      <c r="K196" s="29"/>
      <c r="L196" s="30"/>
      <c r="M196" s="160"/>
      <c r="N196" s="161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165</v>
      </c>
      <c r="AU196" s="17" t="s">
        <v>83</v>
      </c>
    </row>
    <row r="197" spans="1:65" s="13" customFormat="1">
      <c r="B197" s="162"/>
      <c r="D197" s="158" t="s">
        <v>167</v>
      </c>
      <c r="E197" s="163" t="s">
        <v>1</v>
      </c>
      <c r="F197" s="164" t="s">
        <v>1662</v>
      </c>
      <c r="H197" s="165">
        <v>0.79200000000000004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156</v>
      </c>
    </row>
    <row r="198" spans="1:65" s="2" customFormat="1" ht="16.5" customHeight="1">
      <c r="A198" s="29"/>
      <c r="B198" s="145"/>
      <c r="C198" s="146" t="s">
        <v>276</v>
      </c>
      <c r="D198" s="146" t="s">
        <v>158</v>
      </c>
      <c r="E198" s="147" t="s">
        <v>223</v>
      </c>
      <c r="F198" s="148" t="s">
        <v>224</v>
      </c>
      <c r="G198" s="149" t="s">
        <v>225</v>
      </c>
      <c r="H198" s="150">
        <v>6.7</v>
      </c>
      <c r="I198" s="151">
        <v>17.059999999999999</v>
      </c>
      <c r="J198" s="151">
        <f>ROUND(I198*H198,2)</f>
        <v>114.3</v>
      </c>
      <c r="K198" s="148" t="s">
        <v>162</v>
      </c>
      <c r="L198" s="30"/>
      <c r="M198" s="152" t="s">
        <v>1</v>
      </c>
      <c r="N198" s="153" t="s">
        <v>39</v>
      </c>
      <c r="O198" s="154">
        <v>1.7999999999999999E-2</v>
      </c>
      <c r="P198" s="154">
        <f>O198*H198</f>
        <v>0.1206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163</v>
      </c>
      <c r="AT198" s="156" t="s">
        <v>158</v>
      </c>
      <c r="AU198" s="156" t="s">
        <v>83</v>
      </c>
      <c r="AY198" s="17" t="s">
        <v>156</v>
      </c>
      <c r="BE198" s="157">
        <f>IF(N198="základní",J198,0)</f>
        <v>114.3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81</v>
      </c>
      <c r="BK198" s="157">
        <f>ROUND(I198*H198,2)</f>
        <v>114.3</v>
      </c>
      <c r="BL198" s="17" t="s">
        <v>163</v>
      </c>
      <c r="BM198" s="156" t="s">
        <v>1663</v>
      </c>
    </row>
    <row r="199" spans="1:65" s="2" customFormat="1" ht="19.2">
      <c r="A199" s="29"/>
      <c r="B199" s="30"/>
      <c r="C199" s="29"/>
      <c r="D199" s="158" t="s">
        <v>165</v>
      </c>
      <c r="E199" s="29"/>
      <c r="F199" s="159" t="s">
        <v>227</v>
      </c>
      <c r="G199" s="29"/>
      <c r="H199" s="29"/>
      <c r="I199" s="29"/>
      <c r="J199" s="29"/>
      <c r="K199" s="29"/>
      <c r="L199" s="30"/>
      <c r="M199" s="160"/>
      <c r="N199" s="161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165</v>
      </c>
      <c r="AU199" s="17" t="s">
        <v>83</v>
      </c>
    </row>
    <row r="200" spans="1:65" s="13" customFormat="1">
      <c r="B200" s="162"/>
      <c r="D200" s="158" t="s">
        <v>167</v>
      </c>
      <c r="E200" s="163" t="s">
        <v>1</v>
      </c>
      <c r="F200" s="164" t="s">
        <v>1664</v>
      </c>
      <c r="H200" s="165">
        <v>6.7</v>
      </c>
      <c r="L200" s="162"/>
      <c r="M200" s="166"/>
      <c r="N200" s="167"/>
      <c r="O200" s="167"/>
      <c r="P200" s="167"/>
      <c r="Q200" s="167"/>
      <c r="R200" s="167"/>
      <c r="S200" s="167"/>
      <c r="T200" s="168"/>
      <c r="AT200" s="163" t="s">
        <v>167</v>
      </c>
      <c r="AU200" s="163" t="s">
        <v>83</v>
      </c>
      <c r="AV200" s="13" t="s">
        <v>83</v>
      </c>
      <c r="AW200" s="13" t="s">
        <v>30</v>
      </c>
      <c r="AX200" s="13" t="s">
        <v>81</v>
      </c>
      <c r="AY200" s="163" t="s">
        <v>156</v>
      </c>
    </row>
    <row r="201" spans="1:65" s="2" customFormat="1" ht="24" customHeight="1">
      <c r="A201" s="29"/>
      <c r="B201" s="145"/>
      <c r="C201" s="146" t="s">
        <v>282</v>
      </c>
      <c r="D201" s="146" t="s">
        <v>158</v>
      </c>
      <c r="E201" s="147" t="s">
        <v>1169</v>
      </c>
      <c r="F201" s="148" t="s">
        <v>1170</v>
      </c>
      <c r="G201" s="149" t="s">
        <v>225</v>
      </c>
      <c r="H201" s="150">
        <v>26.4</v>
      </c>
      <c r="I201" s="151">
        <v>28.22</v>
      </c>
      <c r="J201" s="151">
        <f>ROUND(I201*H201,2)</f>
        <v>745.01</v>
      </c>
      <c r="K201" s="148" t="s">
        <v>162</v>
      </c>
      <c r="L201" s="30"/>
      <c r="M201" s="152" t="s">
        <v>1</v>
      </c>
      <c r="N201" s="153" t="s">
        <v>39</v>
      </c>
      <c r="O201" s="154">
        <v>6.7000000000000004E-2</v>
      </c>
      <c r="P201" s="154">
        <f>O201*H201</f>
        <v>1.7687999999999999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6" t="s">
        <v>163</v>
      </c>
      <c r="AT201" s="156" t="s">
        <v>158</v>
      </c>
      <c r="AU201" s="156" t="s">
        <v>83</v>
      </c>
      <c r="AY201" s="17" t="s">
        <v>156</v>
      </c>
      <c r="BE201" s="157">
        <f>IF(N201="základní",J201,0)</f>
        <v>745.01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81</v>
      </c>
      <c r="BK201" s="157">
        <f>ROUND(I201*H201,2)</f>
        <v>745.01</v>
      </c>
      <c r="BL201" s="17" t="s">
        <v>163</v>
      </c>
      <c r="BM201" s="156" t="s">
        <v>1665</v>
      </c>
    </row>
    <row r="202" spans="1:65" s="2" customFormat="1" ht="19.2">
      <c r="A202" s="29"/>
      <c r="B202" s="30"/>
      <c r="C202" s="29"/>
      <c r="D202" s="158" t="s">
        <v>165</v>
      </c>
      <c r="E202" s="29"/>
      <c r="F202" s="159" t="s">
        <v>1172</v>
      </c>
      <c r="G202" s="29"/>
      <c r="H202" s="29"/>
      <c r="I202" s="29"/>
      <c r="J202" s="29"/>
      <c r="K202" s="29"/>
      <c r="L202" s="30"/>
      <c r="M202" s="160"/>
      <c r="N202" s="161"/>
      <c r="O202" s="55"/>
      <c r="P202" s="55"/>
      <c r="Q202" s="55"/>
      <c r="R202" s="55"/>
      <c r="S202" s="55"/>
      <c r="T202" s="5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7" t="s">
        <v>165</v>
      </c>
      <c r="AU202" s="17" t="s">
        <v>83</v>
      </c>
    </row>
    <row r="203" spans="1:65" s="13" customFormat="1">
      <c r="B203" s="162"/>
      <c r="D203" s="158" t="s">
        <v>167</v>
      </c>
      <c r="E203" s="163" t="s">
        <v>1</v>
      </c>
      <c r="F203" s="164" t="s">
        <v>1658</v>
      </c>
      <c r="H203" s="165">
        <v>26.4</v>
      </c>
      <c r="L203" s="162"/>
      <c r="M203" s="166"/>
      <c r="N203" s="167"/>
      <c r="O203" s="167"/>
      <c r="P203" s="167"/>
      <c r="Q203" s="167"/>
      <c r="R203" s="167"/>
      <c r="S203" s="167"/>
      <c r="T203" s="168"/>
      <c r="AT203" s="163" t="s">
        <v>167</v>
      </c>
      <c r="AU203" s="163" t="s">
        <v>83</v>
      </c>
      <c r="AV203" s="13" t="s">
        <v>83</v>
      </c>
      <c r="AW203" s="13" t="s">
        <v>30</v>
      </c>
      <c r="AX203" s="13" t="s">
        <v>81</v>
      </c>
      <c r="AY203" s="163" t="s">
        <v>156</v>
      </c>
    </row>
    <row r="204" spans="1:65" s="2" customFormat="1" ht="24" customHeight="1">
      <c r="A204" s="29"/>
      <c r="B204" s="145"/>
      <c r="C204" s="146" t="s">
        <v>7</v>
      </c>
      <c r="D204" s="146" t="s">
        <v>158</v>
      </c>
      <c r="E204" s="147" t="s">
        <v>1173</v>
      </c>
      <c r="F204" s="148" t="s">
        <v>1174</v>
      </c>
      <c r="G204" s="149" t="s">
        <v>225</v>
      </c>
      <c r="H204" s="150">
        <v>52.8</v>
      </c>
      <c r="I204" s="151">
        <v>2.5</v>
      </c>
      <c r="J204" s="151">
        <f>ROUND(I204*H204,2)</f>
        <v>132</v>
      </c>
      <c r="K204" s="148" t="s">
        <v>162</v>
      </c>
      <c r="L204" s="30"/>
      <c r="M204" s="152" t="s">
        <v>1</v>
      </c>
      <c r="N204" s="153" t="s">
        <v>39</v>
      </c>
      <c r="O204" s="154">
        <v>4.0000000000000001E-3</v>
      </c>
      <c r="P204" s="154">
        <f>O204*H204</f>
        <v>0.2112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163</v>
      </c>
      <c r="AT204" s="156" t="s">
        <v>158</v>
      </c>
      <c r="AU204" s="156" t="s">
        <v>83</v>
      </c>
      <c r="AY204" s="17" t="s">
        <v>156</v>
      </c>
      <c r="BE204" s="157">
        <f>IF(N204="základní",J204,0)</f>
        <v>132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81</v>
      </c>
      <c r="BK204" s="157">
        <f>ROUND(I204*H204,2)</f>
        <v>132</v>
      </c>
      <c r="BL204" s="17" t="s">
        <v>163</v>
      </c>
      <c r="BM204" s="156" t="s">
        <v>1666</v>
      </c>
    </row>
    <row r="205" spans="1:65" s="2" customFormat="1" ht="28.8">
      <c r="A205" s="29"/>
      <c r="B205" s="30"/>
      <c r="C205" s="29"/>
      <c r="D205" s="158" t="s">
        <v>165</v>
      </c>
      <c r="E205" s="29"/>
      <c r="F205" s="159" t="s">
        <v>1176</v>
      </c>
      <c r="G205" s="29"/>
      <c r="H205" s="29"/>
      <c r="I205" s="29"/>
      <c r="J205" s="29"/>
      <c r="K205" s="29"/>
      <c r="L205" s="30"/>
      <c r="M205" s="160"/>
      <c r="N205" s="161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165</v>
      </c>
      <c r="AU205" s="17" t="s">
        <v>83</v>
      </c>
    </row>
    <row r="206" spans="1:65" s="13" customFormat="1">
      <c r="B206" s="162"/>
      <c r="D206" s="158" t="s">
        <v>167</v>
      </c>
      <c r="E206" s="163" t="s">
        <v>1</v>
      </c>
      <c r="F206" s="164" t="s">
        <v>1667</v>
      </c>
      <c r="H206" s="165">
        <v>52.8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156</v>
      </c>
    </row>
    <row r="207" spans="1:65" s="2" customFormat="1" ht="16.5" customHeight="1">
      <c r="A207" s="29"/>
      <c r="B207" s="145"/>
      <c r="C207" s="146" t="s">
        <v>295</v>
      </c>
      <c r="D207" s="146" t="s">
        <v>158</v>
      </c>
      <c r="E207" s="147" t="s">
        <v>1178</v>
      </c>
      <c r="F207" s="148" t="s">
        <v>1179</v>
      </c>
      <c r="G207" s="149" t="s">
        <v>161</v>
      </c>
      <c r="H207" s="150">
        <v>0.66</v>
      </c>
      <c r="I207" s="151">
        <v>138.91</v>
      </c>
      <c r="J207" s="151">
        <f>ROUND(I207*H207,2)</f>
        <v>91.68</v>
      </c>
      <c r="K207" s="148" t="s">
        <v>162</v>
      </c>
      <c r="L207" s="30"/>
      <c r="M207" s="152" t="s">
        <v>1</v>
      </c>
      <c r="N207" s="153" t="s">
        <v>39</v>
      </c>
      <c r="O207" s="154">
        <v>0.26100000000000001</v>
      </c>
      <c r="P207" s="154">
        <f>O207*H207</f>
        <v>0.17226000000000002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163</v>
      </c>
      <c r="AT207" s="156" t="s">
        <v>158</v>
      </c>
      <c r="AU207" s="156" t="s">
        <v>83</v>
      </c>
      <c r="AY207" s="17" t="s">
        <v>156</v>
      </c>
      <c r="BE207" s="157">
        <f>IF(N207="základní",J207,0)</f>
        <v>91.68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91.68</v>
      </c>
      <c r="BL207" s="17" t="s">
        <v>163</v>
      </c>
      <c r="BM207" s="156" t="s">
        <v>1668</v>
      </c>
    </row>
    <row r="208" spans="1:65" s="2" customFormat="1">
      <c r="A208" s="29"/>
      <c r="B208" s="30"/>
      <c r="C208" s="29"/>
      <c r="D208" s="158" t="s">
        <v>165</v>
      </c>
      <c r="E208" s="29"/>
      <c r="F208" s="159" t="s">
        <v>1181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1669</v>
      </c>
      <c r="H209" s="165">
        <v>0.66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12" customFormat="1" ht="22.95" customHeight="1">
      <c r="B210" s="133"/>
      <c r="D210" s="134" t="s">
        <v>73</v>
      </c>
      <c r="E210" s="143" t="s">
        <v>163</v>
      </c>
      <c r="F210" s="143" t="s">
        <v>881</v>
      </c>
      <c r="J210" s="144">
        <f>BK210</f>
        <v>352.43</v>
      </c>
      <c r="L210" s="133"/>
      <c r="M210" s="137"/>
      <c r="N210" s="138"/>
      <c r="O210" s="138"/>
      <c r="P210" s="139">
        <f>SUM(P211:P214)</f>
        <v>0.56104199999999993</v>
      </c>
      <c r="Q210" s="138"/>
      <c r="R210" s="139">
        <f>SUM(R211:R214)</f>
        <v>0</v>
      </c>
      <c r="S210" s="138"/>
      <c r="T210" s="140">
        <f>SUM(T211:T214)</f>
        <v>0</v>
      </c>
      <c r="AR210" s="134" t="s">
        <v>81</v>
      </c>
      <c r="AT210" s="141" t="s">
        <v>73</v>
      </c>
      <c r="AU210" s="141" t="s">
        <v>81</v>
      </c>
      <c r="AY210" s="134" t="s">
        <v>156</v>
      </c>
      <c r="BK210" s="142">
        <f>SUM(BK211:BK214)</f>
        <v>352.43</v>
      </c>
    </row>
    <row r="211" spans="1:65" s="2" customFormat="1" ht="16.5" customHeight="1">
      <c r="A211" s="29"/>
      <c r="B211" s="145"/>
      <c r="C211" s="146" t="s">
        <v>300</v>
      </c>
      <c r="D211" s="146" t="s">
        <v>158</v>
      </c>
      <c r="E211" s="147" t="s">
        <v>1183</v>
      </c>
      <c r="F211" s="148" t="s">
        <v>1184</v>
      </c>
      <c r="G211" s="149" t="s">
        <v>161</v>
      </c>
      <c r="H211" s="150">
        <v>0.42599999999999999</v>
      </c>
      <c r="I211" s="151">
        <v>827.3</v>
      </c>
      <c r="J211" s="151">
        <f>ROUND(I211*H211,2)</f>
        <v>352.43</v>
      </c>
      <c r="K211" s="148" t="s">
        <v>162</v>
      </c>
      <c r="L211" s="30"/>
      <c r="M211" s="152" t="s">
        <v>1</v>
      </c>
      <c r="N211" s="153" t="s">
        <v>39</v>
      </c>
      <c r="O211" s="154">
        <v>1.3169999999999999</v>
      </c>
      <c r="P211" s="154">
        <f>O211*H211</f>
        <v>0.56104199999999993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163</v>
      </c>
      <c r="AT211" s="156" t="s">
        <v>158</v>
      </c>
      <c r="AU211" s="156" t="s">
        <v>83</v>
      </c>
      <c r="AY211" s="17" t="s">
        <v>156</v>
      </c>
      <c r="BE211" s="157">
        <f>IF(N211="základní",J211,0)</f>
        <v>352.43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81</v>
      </c>
      <c r="BK211" s="157">
        <f>ROUND(I211*H211,2)</f>
        <v>352.43</v>
      </c>
      <c r="BL211" s="17" t="s">
        <v>163</v>
      </c>
      <c r="BM211" s="156" t="s">
        <v>1670</v>
      </c>
    </row>
    <row r="212" spans="1:65" s="2" customFormat="1" ht="19.2">
      <c r="A212" s="29"/>
      <c r="B212" s="30"/>
      <c r="C212" s="29"/>
      <c r="D212" s="158" t="s">
        <v>165</v>
      </c>
      <c r="E212" s="29"/>
      <c r="F212" s="159" t="s">
        <v>1186</v>
      </c>
      <c r="G212" s="29"/>
      <c r="H212" s="29"/>
      <c r="I212" s="29"/>
      <c r="J212" s="29"/>
      <c r="K212" s="29"/>
      <c r="L212" s="30"/>
      <c r="M212" s="160"/>
      <c r="N212" s="161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165</v>
      </c>
      <c r="AU212" s="17" t="s">
        <v>83</v>
      </c>
    </row>
    <row r="213" spans="1:65" s="13" customFormat="1">
      <c r="B213" s="162"/>
      <c r="D213" s="158" t="s">
        <v>167</v>
      </c>
      <c r="E213" s="163" t="s">
        <v>1</v>
      </c>
      <c r="F213" s="164" t="s">
        <v>1671</v>
      </c>
      <c r="H213" s="165">
        <v>0.42599999999999999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167</v>
      </c>
      <c r="AU213" s="163" t="s">
        <v>83</v>
      </c>
      <c r="AV213" s="13" t="s">
        <v>83</v>
      </c>
      <c r="AW213" s="13" t="s">
        <v>30</v>
      </c>
      <c r="AX213" s="13" t="s">
        <v>74</v>
      </c>
      <c r="AY213" s="163" t="s">
        <v>156</v>
      </c>
    </row>
    <row r="214" spans="1:65" s="14" customFormat="1">
      <c r="B214" s="169"/>
      <c r="D214" s="158" t="s">
        <v>167</v>
      </c>
      <c r="E214" s="170" t="s">
        <v>1</v>
      </c>
      <c r="F214" s="171" t="s">
        <v>172</v>
      </c>
      <c r="H214" s="172">
        <v>0.42599999999999999</v>
      </c>
      <c r="L214" s="169"/>
      <c r="M214" s="173"/>
      <c r="N214" s="174"/>
      <c r="O214" s="174"/>
      <c r="P214" s="174"/>
      <c r="Q214" s="174"/>
      <c r="R214" s="174"/>
      <c r="S214" s="174"/>
      <c r="T214" s="175"/>
      <c r="AT214" s="170" t="s">
        <v>167</v>
      </c>
      <c r="AU214" s="170" t="s">
        <v>83</v>
      </c>
      <c r="AV214" s="14" t="s">
        <v>163</v>
      </c>
      <c r="AW214" s="14" t="s">
        <v>30</v>
      </c>
      <c r="AX214" s="14" t="s">
        <v>81</v>
      </c>
      <c r="AY214" s="170" t="s">
        <v>156</v>
      </c>
    </row>
    <row r="215" spans="1:65" s="12" customFormat="1" ht="22.95" customHeight="1">
      <c r="B215" s="133"/>
      <c r="D215" s="134" t="s">
        <v>73</v>
      </c>
      <c r="E215" s="143" t="s">
        <v>189</v>
      </c>
      <c r="F215" s="143" t="s">
        <v>236</v>
      </c>
      <c r="J215" s="144">
        <f>BK215</f>
        <v>34731.47</v>
      </c>
      <c r="L215" s="133"/>
      <c r="M215" s="137"/>
      <c r="N215" s="138"/>
      <c r="O215" s="138"/>
      <c r="P215" s="139">
        <f>SUM(P216:P243)</f>
        <v>11.242000000000001</v>
      </c>
      <c r="Q215" s="138"/>
      <c r="R215" s="139">
        <f>SUM(R216:R243)</f>
        <v>6.713871000000001</v>
      </c>
      <c r="S215" s="138"/>
      <c r="T215" s="140">
        <f>SUM(T216:T243)</f>
        <v>0</v>
      </c>
      <c r="AR215" s="134" t="s">
        <v>81</v>
      </c>
      <c r="AT215" s="141" t="s">
        <v>73</v>
      </c>
      <c r="AU215" s="141" t="s">
        <v>81</v>
      </c>
      <c r="AY215" s="134" t="s">
        <v>156</v>
      </c>
      <c r="BK215" s="142">
        <f>SUM(BK216:BK243)</f>
        <v>34731.47</v>
      </c>
    </row>
    <row r="216" spans="1:65" s="2" customFormat="1" ht="16.5" customHeight="1">
      <c r="A216" s="29"/>
      <c r="B216" s="145"/>
      <c r="C216" s="146" t="s">
        <v>305</v>
      </c>
      <c r="D216" s="146" t="s">
        <v>158</v>
      </c>
      <c r="E216" s="147" t="s">
        <v>244</v>
      </c>
      <c r="F216" s="148" t="s">
        <v>245</v>
      </c>
      <c r="G216" s="149" t="s">
        <v>225</v>
      </c>
      <c r="H216" s="150">
        <v>6.7</v>
      </c>
      <c r="I216" s="151">
        <v>332.41</v>
      </c>
      <c r="J216" s="151">
        <f>ROUND(I216*H216,2)</f>
        <v>2227.15</v>
      </c>
      <c r="K216" s="148" t="s">
        <v>162</v>
      </c>
      <c r="L216" s="30"/>
      <c r="M216" s="152" t="s">
        <v>1</v>
      </c>
      <c r="N216" s="153" t="s">
        <v>39</v>
      </c>
      <c r="O216" s="154">
        <v>3.3000000000000002E-2</v>
      </c>
      <c r="P216" s="154">
        <f>O216*H216</f>
        <v>0.22110000000000002</v>
      </c>
      <c r="Q216" s="154">
        <v>0</v>
      </c>
      <c r="R216" s="154">
        <f>Q216*H216</f>
        <v>0</v>
      </c>
      <c r="S216" s="154">
        <v>0</v>
      </c>
      <c r="T216" s="155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163</v>
      </c>
      <c r="AT216" s="156" t="s">
        <v>158</v>
      </c>
      <c r="AU216" s="156" t="s">
        <v>83</v>
      </c>
      <c r="AY216" s="17" t="s">
        <v>156</v>
      </c>
      <c r="BE216" s="157">
        <f>IF(N216="základní",J216,0)</f>
        <v>2227.15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81</v>
      </c>
      <c r="BK216" s="157">
        <f>ROUND(I216*H216,2)</f>
        <v>2227.15</v>
      </c>
      <c r="BL216" s="17" t="s">
        <v>163</v>
      </c>
      <c r="BM216" s="156" t="s">
        <v>1672</v>
      </c>
    </row>
    <row r="217" spans="1:65" s="2" customFormat="1" ht="19.2">
      <c r="A217" s="29"/>
      <c r="B217" s="30"/>
      <c r="C217" s="29"/>
      <c r="D217" s="158" t="s">
        <v>165</v>
      </c>
      <c r="E217" s="29"/>
      <c r="F217" s="159" t="s">
        <v>247</v>
      </c>
      <c r="G217" s="29"/>
      <c r="H217" s="29"/>
      <c r="I217" s="29"/>
      <c r="J217" s="29"/>
      <c r="K217" s="29"/>
      <c r="L217" s="30"/>
      <c r="M217" s="160"/>
      <c r="N217" s="161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7" t="s">
        <v>165</v>
      </c>
      <c r="AU217" s="17" t="s">
        <v>83</v>
      </c>
    </row>
    <row r="218" spans="1:65" s="13" customFormat="1">
      <c r="B218" s="162"/>
      <c r="D218" s="158" t="s">
        <v>167</v>
      </c>
      <c r="E218" s="163" t="s">
        <v>1</v>
      </c>
      <c r="F218" s="164" t="s">
        <v>1664</v>
      </c>
      <c r="H218" s="165">
        <v>6.7</v>
      </c>
      <c r="L218" s="162"/>
      <c r="M218" s="166"/>
      <c r="N218" s="167"/>
      <c r="O218" s="167"/>
      <c r="P218" s="167"/>
      <c r="Q218" s="167"/>
      <c r="R218" s="167"/>
      <c r="S218" s="167"/>
      <c r="T218" s="168"/>
      <c r="AT218" s="163" t="s">
        <v>167</v>
      </c>
      <c r="AU218" s="163" t="s">
        <v>83</v>
      </c>
      <c r="AV218" s="13" t="s">
        <v>83</v>
      </c>
      <c r="AW218" s="13" t="s">
        <v>30</v>
      </c>
      <c r="AX218" s="13" t="s">
        <v>81</v>
      </c>
      <c r="AY218" s="163" t="s">
        <v>156</v>
      </c>
    </row>
    <row r="219" spans="1:65" s="2" customFormat="1" ht="24" customHeight="1">
      <c r="A219" s="29"/>
      <c r="B219" s="145"/>
      <c r="C219" s="146" t="s">
        <v>311</v>
      </c>
      <c r="D219" s="146" t="s">
        <v>158</v>
      </c>
      <c r="E219" s="147" t="s">
        <v>760</v>
      </c>
      <c r="F219" s="148" t="s">
        <v>761</v>
      </c>
      <c r="G219" s="149" t="s">
        <v>225</v>
      </c>
      <c r="H219" s="150">
        <v>14.85</v>
      </c>
      <c r="I219" s="151">
        <v>655.95</v>
      </c>
      <c r="J219" s="151">
        <f>ROUND(I219*H219,2)</f>
        <v>9740.86</v>
      </c>
      <c r="K219" s="148" t="s">
        <v>162</v>
      </c>
      <c r="L219" s="30"/>
      <c r="M219" s="152" t="s">
        <v>1</v>
      </c>
      <c r="N219" s="153" t="s">
        <v>39</v>
      </c>
      <c r="O219" s="154">
        <v>5.6000000000000001E-2</v>
      </c>
      <c r="P219" s="154">
        <f>O219*H219</f>
        <v>0.83160000000000001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6" t="s">
        <v>163</v>
      </c>
      <c r="AT219" s="156" t="s">
        <v>158</v>
      </c>
      <c r="AU219" s="156" t="s">
        <v>83</v>
      </c>
      <c r="AY219" s="17" t="s">
        <v>156</v>
      </c>
      <c r="BE219" s="157">
        <f>IF(N219="základní",J219,0)</f>
        <v>9740.86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7" t="s">
        <v>81</v>
      </c>
      <c r="BK219" s="157">
        <f>ROUND(I219*H219,2)</f>
        <v>9740.86</v>
      </c>
      <c r="BL219" s="17" t="s">
        <v>163</v>
      </c>
      <c r="BM219" s="156" t="s">
        <v>1673</v>
      </c>
    </row>
    <row r="220" spans="1:65" s="2" customFormat="1" ht="28.8">
      <c r="A220" s="29"/>
      <c r="B220" s="30"/>
      <c r="C220" s="29"/>
      <c r="D220" s="158" t="s">
        <v>165</v>
      </c>
      <c r="E220" s="29"/>
      <c r="F220" s="159" t="s">
        <v>763</v>
      </c>
      <c r="G220" s="29"/>
      <c r="H220" s="29"/>
      <c r="I220" s="29"/>
      <c r="J220" s="29"/>
      <c r="K220" s="29"/>
      <c r="L220" s="30"/>
      <c r="M220" s="160"/>
      <c r="N220" s="161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165</v>
      </c>
      <c r="AU220" s="17" t="s">
        <v>83</v>
      </c>
    </row>
    <row r="221" spans="1:65" s="13" customFormat="1">
      <c r="B221" s="162"/>
      <c r="D221" s="158" t="s">
        <v>167</v>
      </c>
      <c r="E221" s="163" t="s">
        <v>1</v>
      </c>
      <c r="F221" s="164" t="s">
        <v>1674</v>
      </c>
      <c r="H221" s="165">
        <v>14.85</v>
      </c>
      <c r="L221" s="162"/>
      <c r="M221" s="166"/>
      <c r="N221" s="167"/>
      <c r="O221" s="167"/>
      <c r="P221" s="167"/>
      <c r="Q221" s="167"/>
      <c r="R221" s="167"/>
      <c r="S221" s="167"/>
      <c r="T221" s="168"/>
      <c r="AT221" s="163" t="s">
        <v>167</v>
      </c>
      <c r="AU221" s="163" t="s">
        <v>83</v>
      </c>
      <c r="AV221" s="13" t="s">
        <v>83</v>
      </c>
      <c r="AW221" s="13" t="s">
        <v>30</v>
      </c>
      <c r="AX221" s="13" t="s">
        <v>81</v>
      </c>
      <c r="AY221" s="163" t="s">
        <v>156</v>
      </c>
    </row>
    <row r="222" spans="1:65" s="2" customFormat="1" ht="16.5" customHeight="1">
      <c r="A222" s="29"/>
      <c r="B222" s="145"/>
      <c r="C222" s="146" t="s">
        <v>317</v>
      </c>
      <c r="D222" s="146" t="s">
        <v>158</v>
      </c>
      <c r="E222" s="147" t="s">
        <v>1200</v>
      </c>
      <c r="F222" s="148" t="s">
        <v>1201</v>
      </c>
      <c r="G222" s="149" t="s">
        <v>225</v>
      </c>
      <c r="H222" s="150">
        <v>10.4</v>
      </c>
      <c r="I222" s="151">
        <v>94.01</v>
      </c>
      <c r="J222" s="151">
        <f>ROUND(I222*H222,2)</f>
        <v>977.7</v>
      </c>
      <c r="K222" s="148" t="s">
        <v>162</v>
      </c>
      <c r="L222" s="30"/>
      <c r="M222" s="152" t="s">
        <v>1</v>
      </c>
      <c r="N222" s="153" t="s">
        <v>39</v>
      </c>
      <c r="O222" s="154">
        <v>5.8000000000000003E-2</v>
      </c>
      <c r="P222" s="154">
        <f>O222*H222</f>
        <v>0.60320000000000007</v>
      </c>
      <c r="Q222" s="154">
        <v>0.32400000000000001</v>
      </c>
      <c r="R222" s="154">
        <f>Q222*H222</f>
        <v>3.3696000000000002</v>
      </c>
      <c r="S222" s="154">
        <v>0</v>
      </c>
      <c r="T222" s="155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163</v>
      </c>
      <c r="AT222" s="156" t="s">
        <v>158</v>
      </c>
      <c r="AU222" s="156" t="s">
        <v>83</v>
      </c>
      <c r="AY222" s="17" t="s">
        <v>156</v>
      </c>
      <c r="BE222" s="157">
        <f>IF(N222="základní",J222,0)</f>
        <v>977.7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81</v>
      </c>
      <c r="BK222" s="157">
        <f>ROUND(I222*H222,2)</f>
        <v>977.7</v>
      </c>
      <c r="BL222" s="17" t="s">
        <v>163</v>
      </c>
      <c r="BM222" s="156" t="s">
        <v>1675</v>
      </c>
    </row>
    <row r="223" spans="1:65" s="2" customFormat="1" ht="19.2">
      <c r="A223" s="29"/>
      <c r="B223" s="30"/>
      <c r="C223" s="29"/>
      <c r="D223" s="158" t="s">
        <v>165</v>
      </c>
      <c r="E223" s="29"/>
      <c r="F223" s="159" t="s">
        <v>1203</v>
      </c>
      <c r="G223" s="29"/>
      <c r="H223" s="29"/>
      <c r="I223" s="29"/>
      <c r="J223" s="29"/>
      <c r="K223" s="29"/>
      <c r="L223" s="30"/>
      <c r="M223" s="160"/>
      <c r="N223" s="161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7" t="s">
        <v>165</v>
      </c>
      <c r="AU223" s="17" t="s">
        <v>83</v>
      </c>
    </row>
    <row r="224" spans="1:65" s="13" customFormat="1">
      <c r="B224" s="162"/>
      <c r="D224" s="158" t="s">
        <v>167</v>
      </c>
      <c r="E224" s="163" t="s">
        <v>1</v>
      </c>
      <c r="F224" s="164" t="s">
        <v>1676</v>
      </c>
      <c r="H224" s="165">
        <v>10.4</v>
      </c>
      <c r="L224" s="162"/>
      <c r="M224" s="166"/>
      <c r="N224" s="167"/>
      <c r="O224" s="167"/>
      <c r="P224" s="167"/>
      <c r="Q224" s="167"/>
      <c r="R224" s="167"/>
      <c r="S224" s="167"/>
      <c r="T224" s="168"/>
      <c r="AT224" s="163" t="s">
        <v>167</v>
      </c>
      <c r="AU224" s="163" t="s">
        <v>83</v>
      </c>
      <c r="AV224" s="13" t="s">
        <v>83</v>
      </c>
      <c r="AW224" s="13" t="s">
        <v>30</v>
      </c>
      <c r="AX224" s="13" t="s">
        <v>81</v>
      </c>
      <c r="AY224" s="163" t="s">
        <v>156</v>
      </c>
    </row>
    <row r="225" spans="1:65" s="2" customFormat="1" ht="24" customHeight="1">
      <c r="A225" s="29"/>
      <c r="B225" s="145"/>
      <c r="C225" s="146" t="s">
        <v>322</v>
      </c>
      <c r="D225" s="146" t="s">
        <v>158</v>
      </c>
      <c r="E225" s="147" t="s">
        <v>772</v>
      </c>
      <c r="F225" s="148" t="s">
        <v>773</v>
      </c>
      <c r="G225" s="149" t="s">
        <v>225</v>
      </c>
      <c r="H225" s="150">
        <v>44.55</v>
      </c>
      <c r="I225" s="151">
        <v>21.35</v>
      </c>
      <c r="J225" s="151">
        <f>ROUND(I225*H225,2)</f>
        <v>951.14</v>
      </c>
      <c r="K225" s="148" t="s">
        <v>162</v>
      </c>
      <c r="L225" s="30"/>
      <c r="M225" s="152" t="s">
        <v>1</v>
      </c>
      <c r="N225" s="153" t="s">
        <v>39</v>
      </c>
      <c r="O225" s="154">
        <v>2E-3</v>
      </c>
      <c r="P225" s="154">
        <f>O225*H225</f>
        <v>8.9099999999999999E-2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163</v>
      </c>
      <c r="AT225" s="156" t="s">
        <v>158</v>
      </c>
      <c r="AU225" s="156" t="s">
        <v>83</v>
      </c>
      <c r="AY225" s="17" t="s">
        <v>156</v>
      </c>
      <c r="BE225" s="157">
        <f>IF(N225="základní",J225,0)</f>
        <v>951.14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81</v>
      </c>
      <c r="BK225" s="157">
        <f>ROUND(I225*H225,2)</f>
        <v>951.14</v>
      </c>
      <c r="BL225" s="17" t="s">
        <v>163</v>
      </c>
      <c r="BM225" s="156" t="s">
        <v>1677</v>
      </c>
    </row>
    <row r="226" spans="1:65" s="2" customFormat="1" ht="19.2">
      <c r="A226" s="29"/>
      <c r="B226" s="30"/>
      <c r="C226" s="29"/>
      <c r="D226" s="158" t="s">
        <v>165</v>
      </c>
      <c r="E226" s="29"/>
      <c r="F226" s="159" t="s">
        <v>775</v>
      </c>
      <c r="G226" s="29"/>
      <c r="H226" s="29"/>
      <c r="I226" s="29"/>
      <c r="J226" s="29"/>
      <c r="K226" s="29"/>
      <c r="L226" s="30"/>
      <c r="M226" s="160"/>
      <c r="N226" s="161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165</v>
      </c>
      <c r="AU226" s="17" t="s">
        <v>83</v>
      </c>
    </row>
    <row r="227" spans="1:65" s="13" customFormat="1">
      <c r="B227" s="162"/>
      <c r="D227" s="158" t="s">
        <v>167</v>
      </c>
      <c r="E227" s="163" t="s">
        <v>1</v>
      </c>
      <c r="F227" s="164" t="s">
        <v>1678</v>
      </c>
      <c r="H227" s="165">
        <v>44.55</v>
      </c>
      <c r="L227" s="162"/>
      <c r="M227" s="166"/>
      <c r="N227" s="167"/>
      <c r="O227" s="167"/>
      <c r="P227" s="167"/>
      <c r="Q227" s="167"/>
      <c r="R227" s="167"/>
      <c r="S227" s="167"/>
      <c r="T227" s="168"/>
      <c r="AT227" s="163" t="s">
        <v>167</v>
      </c>
      <c r="AU227" s="163" t="s">
        <v>83</v>
      </c>
      <c r="AV227" s="13" t="s">
        <v>83</v>
      </c>
      <c r="AW227" s="13" t="s">
        <v>30</v>
      </c>
      <c r="AX227" s="13" t="s">
        <v>81</v>
      </c>
      <c r="AY227" s="163" t="s">
        <v>156</v>
      </c>
    </row>
    <row r="228" spans="1:65" s="2" customFormat="1" ht="24" customHeight="1">
      <c r="A228" s="29"/>
      <c r="B228" s="145"/>
      <c r="C228" s="146" t="s">
        <v>326</v>
      </c>
      <c r="D228" s="146" t="s">
        <v>158</v>
      </c>
      <c r="E228" s="147" t="s">
        <v>776</v>
      </c>
      <c r="F228" s="148" t="s">
        <v>777</v>
      </c>
      <c r="G228" s="149" t="s">
        <v>225</v>
      </c>
      <c r="H228" s="150">
        <v>29.7</v>
      </c>
      <c r="I228" s="151">
        <v>437.3</v>
      </c>
      <c r="J228" s="151">
        <f>ROUND(I228*H228,2)</f>
        <v>12987.81</v>
      </c>
      <c r="K228" s="148" t="s">
        <v>162</v>
      </c>
      <c r="L228" s="30"/>
      <c r="M228" s="152" t="s">
        <v>1</v>
      </c>
      <c r="N228" s="153" t="s">
        <v>39</v>
      </c>
      <c r="O228" s="154">
        <v>6.6000000000000003E-2</v>
      </c>
      <c r="P228" s="154">
        <f>O228*H228</f>
        <v>1.9601999999999999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163</v>
      </c>
      <c r="AT228" s="156" t="s">
        <v>158</v>
      </c>
      <c r="AU228" s="156" t="s">
        <v>83</v>
      </c>
      <c r="AY228" s="17" t="s">
        <v>156</v>
      </c>
      <c r="BE228" s="157">
        <f>IF(N228="základní",J228,0)</f>
        <v>12987.81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81</v>
      </c>
      <c r="BK228" s="157">
        <f>ROUND(I228*H228,2)</f>
        <v>12987.81</v>
      </c>
      <c r="BL228" s="17" t="s">
        <v>163</v>
      </c>
      <c r="BM228" s="156" t="s">
        <v>1679</v>
      </c>
    </row>
    <row r="229" spans="1:65" s="2" customFormat="1" ht="28.8">
      <c r="A229" s="29"/>
      <c r="B229" s="30"/>
      <c r="C229" s="29"/>
      <c r="D229" s="158" t="s">
        <v>165</v>
      </c>
      <c r="E229" s="29"/>
      <c r="F229" s="159" t="s">
        <v>779</v>
      </c>
      <c r="G229" s="29"/>
      <c r="H229" s="29"/>
      <c r="I229" s="29"/>
      <c r="J229" s="29"/>
      <c r="K229" s="29"/>
      <c r="L229" s="30"/>
      <c r="M229" s="160"/>
      <c r="N229" s="161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165</v>
      </c>
      <c r="AU229" s="17" t="s">
        <v>83</v>
      </c>
    </row>
    <row r="230" spans="1:65" s="13" customFormat="1">
      <c r="B230" s="162"/>
      <c r="D230" s="158" t="s">
        <v>167</v>
      </c>
      <c r="E230" s="163" t="s">
        <v>1</v>
      </c>
      <c r="F230" s="164" t="s">
        <v>1680</v>
      </c>
      <c r="H230" s="165">
        <v>29.7</v>
      </c>
      <c r="L230" s="162"/>
      <c r="M230" s="166"/>
      <c r="N230" s="167"/>
      <c r="O230" s="167"/>
      <c r="P230" s="167"/>
      <c r="Q230" s="167"/>
      <c r="R230" s="167"/>
      <c r="S230" s="167"/>
      <c r="T230" s="168"/>
      <c r="AT230" s="163" t="s">
        <v>167</v>
      </c>
      <c r="AU230" s="163" t="s">
        <v>83</v>
      </c>
      <c r="AV230" s="13" t="s">
        <v>83</v>
      </c>
      <c r="AW230" s="13" t="s">
        <v>30</v>
      </c>
      <c r="AX230" s="13" t="s">
        <v>81</v>
      </c>
      <c r="AY230" s="163" t="s">
        <v>156</v>
      </c>
    </row>
    <row r="231" spans="1:65" s="2" customFormat="1" ht="16.5" customHeight="1">
      <c r="A231" s="29"/>
      <c r="B231" s="145"/>
      <c r="C231" s="146" t="s">
        <v>332</v>
      </c>
      <c r="D231" s="146" t="s">
        <v>158</v>
      </c>
      <c r="E231" s="147" t="s">
        <v>896</v>
      </c>
      <c r="F231" s="148" t="s">
        <v>897</v>
      </c>
      <c r="G231" s="149" t="s">
        <v>225</v>
      </c>
      <c r="H231" s="150">
        <v>2</v>
      </c>
      <c r="I231" s="151">
        <v>1338.59</v>
      </c>
      <c r="J231" s="151">
        <f>ROUND(I231*H231,2)</f>
        <v>2677.18</v>
      </c>
      <c r="K231" s="148" t="s">
        <v>162</v>
      </c>
      <c r="L231" s="30"/>
      <c r="M231" s="152" t="s">
        <v>1</v>
      </c>
      <c r="N231" s="153" t="s">
        <v>39</v>
      </c>
      <c r="O231" s="154">
        <v>0.83</v>
      </c>
      <c r="P231" s="154">
        <f>O231*H231</f>
        <v>1.66</v>
      </c>
      <c r="Q231" s="154">
        <v>0.62651999999999997</v>
      </c>
      <c r="R231" s="154">
        <f>Q231*H231</f>
        <v>1.2530399999999999</v>
      </c>
      <c r="S231" s="154">
        <v>0</v>
      </c>
      <c r="T231" s="155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163</v>
      </c>
      <c r="AT231" s="156" t="s">
        <v>158</v>
      </c>
      <c r="AU231" s="156" t="s">
        <v>83</v>
      </c>
      <c r="AY231" s="17" t="s">
        <v>156</v>
      </c>
      <c r="BE231" s="157">
        <f>IF(N231="základní",J231,0)</f>
        <v>2677.18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81</v>
      </c>
      <c r="BK231" s="157">
        <f>ROUND(I231*H231,2)</f>
        <v>2677.18</v>
      </c>
      <c r="BL231" s="17" t="s">
        <v>163</v>
      </c>
      <c r="BM231" s="156" t="s">
        <v>1681</v>
      </c>
    </row>
    <row r="232" spans="1:65" s="2" customFormat="1" ht="38.4">
      <c r="A232" s="29"/>
      <c r="B232" s="30"/>
      <c r="C232" s="29"/>
      <c r="D232" s="158" t="s">
        <v>165</v>
      </c>
      <c r="E232" s="29"/>
      <c r="F232" s="159" t="s">
        <v>899</v>
      </c>
      <c r="G232" s="29"/>
      <c r="H232" s="29"/>
      <c r="I232" s="29"/>
      <c r="J232" s="29"/>
      <c r="K232" s="29"/>
      <c r="L232" s="30"/>
      <c r="M232" s="160"/>
      <c r="N232" s="161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165</v>
      </c>
      <c r="AU232" s="17" t="s">
        <v>83</v>
      </c>
    </row>
    <row r="233" spans="1:65" s="13" customFormat="1">
      <c r="B233" s="162"/>
      <c r="D233" s="158" t="s">
        <v>167</v>
      </c>
      <c r="E233" s="163" t="s">
        <v>1</v>
      </c>
      <c r="F233" s="164" t="s">
        <v>1560</v>
      </c>
      <c r="H233" s="165">
        <v>2</v>
      </c>
      <c r="L233" s="162"/>
      <c r="M233" s="166"/>
      <c r="N233" s="167"/>
      <c r="O233" s="167"/>
      <c r="P233" s="167"/>
      <c r="Q233" s="167"/>
      <c r="R233" s="167"/>
      <c r="S233" s="167"/>
      <c r="T233" s="168"/>
      <c r="AT233" s="163" t="s">
        <v>167</v>
      </c>
      <c r="AU233" s="163" t="s">
        <v>83</v>
      </c>
      <c r="AV233" s="13" t="s">
        <v>83</v>
      </c>
      <c r="AW233" s="13" t="s">
        <v>30</v>
      </c>
      <c r="AX233" s="13" t="s">
        <v>81</v>
      </c>
      <c r="AY233" s="163" t="s">
        <v>156</v>
      </c>
    </row>
    <row r="234" spans="1:65" s="2" customFormat="1" ht="24" customHeight="1">
      <c r="A234" s="29"/>
      <c r="B234" s="145"/>
      <c r="C234" s="146" t="s">
        <v>337</v>
      </c>
      <c r="D234" s="146" t="s">
        <v>158</v>
      </c>
      <c r="E234" s="147" t="s">
        <v>271</v>
      </c>
      <c r="F234" s="148" t="s">
        <v>272</v>
      </c>
      <c r="G234" s="149" t="s">
        <v>225</v>
      </c>
      <c r="H234" s="150">
        <v>6.7</v>
      </c>
      <c r="I234" s="151">
        <v>302.79000000000002</v>
      </c>
      <c r="J234" s="151">
        <f>ROUND(I234*H234,2)</f>
        <v>2028.69</v>
      </c>
      <c r="K234" s="148" t="s">
        <v>162</v>
      </c>
      <c r="L234" s="30"/>
      <c r="M234" s="152" t="s">
        <v>1</v>
      </c>
      <c r="N234" s="153" t="s">
        <v>39</v>
      </c>
      <c r="O234" s="154">
        <v>0.78400000000000003</v>
      </c>
      <c r="P234" s="154">
        <f>O234*H234</f>
        <v>5.2528000000000006</v>
      </c>
      <c r="Q234" s="154">
        <v>8.5650000000000004E-2</v>
      </c>
      <c r="R234" s="154">
        <f>Q234*H234</f>
        <v>0.573855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2028.69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2028.69</v>
      </c>
      <c r="BL234" s="17" t="s">
        <v>163</v>
      </c>
      <c r="BM234" s="156" t="s">
        <v>1682</v>
      </c>
    </row>
    <row r="235" spans="1:65" s="2" customFormat="1" ht="48">
      <c r="A235" s="29"/>
      <c r="B235" s="30"/>
      <c r="C235" s="29"/>
      <c r="D235" s="158" t="s">
        <v>165</v>
      </c>
      <c r="E235" s="29"/>
      <c r="F235" s="159" t="s">
        <v>274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1664</v>
      </c>
      <c r="H236" s="165">
        <v>6.7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2" customFormat="1" ht="16.5" customHeight="1">
      <c r="A237" s="29"/>
      <c r="B237" s="145"/>
      <c r="C237" s="176" t="s">
        <v>342</v>
      </c>
      <c r="D237" s="176" t="s">
        <v>254</v>
      </c>
      <c r="E237" s="177" t="s">
        <v>277</v>
      </c>
      <c r="F237" s="178" t="s">
        <v>278</v>
      </c>
      <c r="G237" s="179" t="s">
        <v>225</v>
      </c>
      <c r="H237" s="180">
        <v>6.9009999999999998</v>
      </c>
      <c r="I237" s="181">
        <v>361.35</v>
      </c>
      <c r="J237" s="181">
        <f>ROUND(I237*H237,2)</f>
        <v>2493.6799999999998</v>
      </c>
      <c r="K237" s="178" t="s">
        <v>162</v>
      </c>
      <c r="L237" s="182"/>
      <c r="M237" s="183" t="s">
        <v>1</v>
      </c>
      <c r="N237" s="184" t="s">
        <v>39</v>
      </c>
      <c r="O237" s="154">
        <v>0</v>
      </c>
      <c r="P237" s="154">
        <f>O237*H237</f>
        <v>0</v>
      </c>
      <c r="Q237" s="154">
        <v>0.17599999999999999</v>
      </c>
      <c r="R237" s="154">
        <f>Q237*H237</f>
        <v>1.2145759999999999</v>
      </c>
      <c r="S237" s="154">
        <v>0</v>
      </c>
      <c r="T237" s="155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208</v>
      </c>
      <c r="AT237" s="156" t="s">
        <v>254</v>
      </c>
      <c r="AU237" s="156" t="s">
        <v>83</v>
      </c>
      <c r="AY237" s="17" t="s">
        <v>156</v>
      </c>
      <c r="BE237" s="157">
        <f>IF(N237="základní",J237,0)</f>
        <v>2493.6799999999998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81</v>
      </c>
      <c r="BK237" s="157">
        <f>ROUND(I237*H237,2)</f>
        <v>2493.6799999999998</v>
      </c>
      <c r="BL237" s="17" t="s">
        <v>163</v>
      </c>
      <c r="BM237" s="156" t="s">
        <v>1683</v>
      </c>
    </row>
    <row r="238" spans="1:65" s="2" customFormat="1">
      <c r="A238" s="29"/>
      <c r="B238" s="30"/>
      <c r="C238" s="29"/>
      <c r="D238" s="158" t="s">
        <v>165</v>
      </c>
      <c r="E238" s="29"/>
      <c r="F238" s="159" t="s">
        <v>278</v>
      </c>
      <c r="G238" s="29"/>
      <c r="H238" s="29"/>
      <c r="I238" s="29"/>
      <c r="J238" s="29"/>
      <c r="K238" s="29"/>
      <c r="L238" s="30"/>
      <c r="M238" s="160"/>
      <c r="N238" s="161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165</v>
      </c>
      <c r="AU238" s="17" t="s">
        <v>83</v>
      </c>
    </row>
    <row r="239" spans="1:65" s="13" customFormat="1">
      <c r="B239" s="162"/>
      <c r="D239" s="158" t="s">
        <v>167</v>
      </c>
      <c r="E239" s="163" t="s">
        <v>1</v>
      </c>
      <c r="F239" s="164" t="s">
        <v>1664</v>
      </c>
      <c r="H239" s="165">
        <v>6.7</v>
      </c>
      <c r="L239" s="162"/>
      <c r="M239" s="166"/>
      <c r="N239" s="167"/>
      <c r="O239" s="167"/>
      <c r="P239" s="167"/>
      <c r="Q239" s="167"/>
      <c r="R239" s="167"/>
      <c r="S239" s="167"/>
      <c r="T239" s="168"/>
      <c r="AT239" s="163" t="s">
        <v>167</v>
      </c>
      <c r="AU239" s="163" t="s">
        <v>83</v>
      </c>
      <c r="AV239" s="13" t="s">
        <v>83</v>
      </c>
      <c r="AW239" s="13" t="s">
        <v>30</v>
      </c>
      <c r="AX239" s="13" t="s">
        <v>81</v>
      </c>
      <c r="AY239" s="163" t="s">
        <v>156</v>
      </c>
    </row>
    <row r="240" spans="1:65" s="13" customFormat="1">
      <c r="B240" s="162"/>
      <c r="D240" s="158" t="s">
        <v>167</v>
      </c>
      <c r="F240" s="164" t="s">
        <v>1684</v>
      </c>
      <c r="H240" s="165">
        <v>6.9009999999999998</v>
      </c>
      <c r="L240" s="162"/>
      <c r="M240" s="166"/>
      <c r="N240" s="167"/>
      <c r="O240" s="167"/>
      <c r="P240" s="167"/>
      <c r="Q240" s="167"/>
      <c r="R240" s="167"/>
      <c r="S240" s="167"/>
      <c r="T240" s="168"/>
      <c r="AT240" s="163" t="s">
        <v>167</v>
      </c>
      <c r="AU240" s="163" t="s">
        <v>83</v>
      </c>
      <c r="AV240" s="13" t="s">
        <v>83</v>
      </c>
      <c r="AW240" s="13" t="s">
        <v>3</v>
      </c>
      <c r="AX240" s="13" t="s">
        <v>81</v>
      </c>
      <c r="AY240" s="163" t="s">
        <v>156</v>
      </c>
    </row>
    <row r="241" spans="1:65" s="2" customFormat="1" ht="24" customHeight="1">
      <c r="A241" s="29"/>
      <c r="B241" s="145"/>
      <c r="C241" s="146" t="s">
        <v>348</v>
      </c>
      <c r="D241" s="146" t="s">
        <v>158</v>
      </c>
      <c r="E241" s="147" t="s">
        <v>681</v>
      </c>
      <c r="F241" s="148" t="s">
        <v>682</v>
      </c>
      <c r="G241" s="149" t="s">
        <v>225</v>
      </c>
      <c r="H241" s="150">
        <v>2</v>
      </c>
      <c r="I241" s="151">
        <v>323.63</v>
      </c>
      <c r="J241" s="151">
        <f>ROUND(I241*H241,2)</f>
        <v>647.26</v>
      </c>
      <c r="K241" s="148" t="s">
        <v>162</v>
      </c>
      <c r="L241" s="30"/>
      <c r="M241" s="152" t="s">
        <v>1</v>
      </c>
      <c r="N241" s="153" t="s">
        <v>39</v>
      </c>
      <c r="O241" s="154">
        <v>0.312</v>
      </c>
      <c r="P241" s="154">
        <f>O241*H241</f>
        <v>0.624</v>
      </c>
      <c r="Q241" s="154">
        <v>0.15140000000000001</v>
      </c>
      <c r="R241" s="154">
        <f>Q241*H241</f>
        <v>0.30280000000000001</v>
      </c>
      <c r="S241" s="154">
        <v>0</v>
      </c>
      <c r="T241" s="155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163</v>
      </c>
      <c r="AT241" s="156" t="s">
        <v>158</v>
      </c>
      <c r="AU241" s="156" t="s">
        <v>83</v>
      </c>
      <c r="AY241" s="17" t="s">
        <v>156</v>
      </c>
      <c r="BE241" s="157">
        <f>IF(N241="základní",J241,0)</f>
        <v>647.26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7" t="s">
        <v>81</v>
      </c>
      <c r="BK241" s="157">
        <f>ROUND(I241*H241,2)</f>
        <v>647.26</v>
      </c>
      <c r="BL241" s="17" t="s">
        <v>163</v>
      </c>
      <c r="BM241" s="156" t="s">
        <v>1685</v>
      </c>
    </row>
    <row r="242" spans="1:65" s="2" customFormat="1" ht="28.8">
      <c r="A242" s="29"/>
      <c r="B242" s="30"/>
      <c r="C242" s="29"/>
      <c r="D242" s="158" t="s">
        <v>165</v>
      </c>
      <c r="E242" s="29"/>
      <c r="F242" s="159" t="s">
        <v>684</v>
      </c>
      <c r="G242" s="29"/>
      <c r="H242" s="29"/>
      <c r="I242" s="29"/>
      <c r="J242" s="29"/>
      <c r="K242" s="29"/>
      <c r="L242" s="30"/>
      <c r="M242" s="160"/>
      <c r="N242" s="161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165</v>
      </c>
      <c r="AU242" s="17" t="s">
        <v>83</v>
      </c>
    </row>
    <row r="243" spans="1:65" s="13" customFormat="1">
      <c r="B243" s="162"/>
      <c r="D243" s="158" t="s">
        <v>167</v>
      </c>
      <c r="E243" s="163" t="s">
        <v>1</v>
      </c>
      <c r="F243" s="164" t="s">
        <v>1565</v>
      </c>
      <c r="H243" s="165">
        <v>2</v>
      </c>
      <c r="L243" s="162"/>
      <c r="M243" s="166"/>
      <c r="N243" s="167"/>
      <c r="O243" s="167"/>
      <c r="P243" s="167"/>
      <c r="Q243" s="167"/>
      <c r="R243" s="167"/>
      <c r="S243" s="167"/>
      <c r="T243" s="168"/>
      <c r="AT243" s="163" t="s">
        <v>167</v>
      </c>
      <c r="AU243" s="163" t="s">
        <v>83</v>
      </c>
      <c r="AV243" s="13" t="s">
        <v>83</v>
      </c>
      <c r="AW243" s="13" t="s">
        <v>30</v>
      </c>
      <c r="AX243" s="13" t="s">
        <v>81</v>
      </c>
      <c r="AY243" s="163" t="s">
        <v>156</v>
      </c>
    </row>
    <row r="244" spans="1:65" s="12" customFormat="1" ht="22.95" customHeight="1">
      <c r="B244" s="133"/>
      <c r="D244" s="134" t="s">
        <v>73</v>
      </c>
      <c r="E244" s="143" t="s">
        <v>195</v>
      </c>
      <c r="F244" s="143" t="s">
        <v>1441</v>
      </c>
      <c r="J244" s="144">
        <f>BK244</f>
        <v>4271.79</v>
      </c>
      <c r="L244" s="133"/>
      <c r="M244" s="137"/>
      <c r="N244" s="138"/>
      <c r="O244" s="138"/>
      <c r="P244" s="139">
        <f>SUM(P245:P247)</f>
        <v>2.8174999999999999</v>
      </c>
      <c r="Q244" s="138"/>
      <c r="R244" s="139">
        <f>SUM(R245:R247)</f>
        <v>3.1694</v>
      </c>
      <c r="S244" s="138"/>
      <c r="T244" s="140">
        <f>SUM(T245:T247)</f>
        <v>0</v>
      </c>
      <c r="AR244" s="134" t="s">
        <v>81</v>
      </c>
      <c r="AT244" s="141" t="s">
        <v>73</v>
      </c>
      <c r="AU244" s="141" t="s">
        <v>81</v>
      </c>
      <c r="AY244" s="134" t="s">
        <v>156</v>
      </c>
      <c r="BK244" s="142">
        <f>SUM(BK245:BK247)</f>
        <v>4271.79</v>
      </c>
    </row>
    <row r="245" spans="1:65" s="2" customFormat="1" ht="16.5" customHeight="1">
      <c r="A245" s="29"/>
      <c r="B245" s="145"/>
      <c r="C245" s="146" t="s">
        <v>356</v>
      </c>
      <c r="D245" s="146" t="s">
        <v>158</v>
      </c>
      <c r="E245" s="147" t="s">
        <v>1442</v>
      </c>
      <c r="F245" s="148" t="s">
        <v>1443</v>
      </c>
      <c r="G245" s="149" t="s">
        <v>225</v>
      </c>
      <c r="H245" s="150">
        <v>11.5</v>
      </c>
      <c r="I245" s="151">
        <v>371.46</v>
      </c>
      <c r="J245" s="151">
        <f>ROUND(I245*H245,2)</f>
        <v>4271.79</v>
      </c>
      <c r="K245" s="148" t="s">
        <v>162</v>
      </c>
      <c r="L245" s="30"/>
      <c r="M245" s="152" t="s">
        <v>1</v>
      </c>
      <c r="N245" s="153" t="s">
        <v>39</v>
      </c>
      <c r="O245" s="154">
        <v>0.245</v>
      </c>
      <c r="P245" s="154">
        <f>O245*H245</f>
        <v>2.8174999999999999</v>
      </c>
      <c r="Q245" s="154">
        <v>0.27560000000000001</v>
      </c>
      <c r="R245" s="154">
        <f>Q245*H245</f>
        <v>3.1694</v>
      </c>
      <c r="S245" s="154">
        <v>0</v>
      </c>
      <c r="T245" s="155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163</v>
      </c>
      <c r="AT245" s="156" t="s">
        <v>158</v>
      </c>
      <c r="AU245" s="156" t="s">
        <v>83</v>
      </c>
      <c r="AY245" s="17" t="s">
        <v>156</v>
      </c>
      <c r="BE245" s="157">
        <f>IF(N245="základní",J245,0)</f>
        <v>4271.79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81</v>
      </c>
      <c r="BK245" s="157">
        <f>ROUND(I245*H245,2)</f>
        <v>4271.79</v>
      </c>
      <c r="BL245" s="17" t="s">
        <v>163</v>
      </c>
      <c r="BM245" s="156" t="s">
        <v>1686</v>
      </c>
    </row>
    <row r="246" spans="1:65" s="2" customFormat="1" ht="19.2">
      <c r="A246" s="29"/>
      <c r="B246" s="30"/>
      <c r="C246" s="29"/>
      <c r="D246" s="158" t="s">
        <v>165</v>
      </c>
      <c r="E246" s="29"/>
      <c r="F246" s="159" t="s">
        <v>1445</v>
      </c>
      <c r="G246" s="29"/>
      <c r="H246" s="29"/>
      <c r="I246" s="29"/>
      <c r="J246" s="29"/>
      <c r="K246" s="29"/>
      <c r="L246" s="30"/>
      <c r="M246" s="160"/>
      <c r="N246" s="161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165</v>
      </c>
      <c r="AU246" s="17" t="s">
        <v>83</v>
      </c>
    </row>
    <row r="247" spans="1:65" s="13" customFormat="1">
      <c r="B247" s="162"/>
      <c r="D247" s="158" t="s">
        <v>167</v>
      </c>
      <c r="E247" s="163" t="s">
        <v>1</v>
      </c>
      <c r="F247" s="164" t="s">
        <v>1687</v>
      </c>
      <c r="H247" s="165">
        <v>11.5</v>
      </c>
      <c r="L247" s="162"/>
      <c r="M247" s="166"/>
      <c r="N247" s="167"/>
      <c r="O247" s="167"/>
      <c r="P247" s="167"/>
      <c r="Q247" s="167"/>
      <c r="R247" s="167"/>
      <c r="S247" s="167"/>
      <c r="T247" s="168"/>
      <c r="AT247" s="163" t="s">
        <v>167</v>
      </c>
      <c r="AU247" s="163" t="s">
        <v>83</v>
      </c>
      <c r="AV247" s="13" t="s">
        <v>83</v>
      </c>
      <c r="AW247" s="13" t="s">
        <v>30</v>
      </c>
      <c r="AX247" s="13" t="s">
        <v>81</v>
      </c>
      <c r="AY247" s="163" t="s">
        <v>156</v>
      </c>
    </row>
    <row r="248" spans="1:65" s="12" customFormat="1" ht="22.95" customHeight="1">
      <c r="B248" s="133"/>
      <c r="D248" s="134" t="s">
        <v>73</v>
      </c>
      <c r="E248" s="143" t="s">
        <v>208</v>
      </c>
      <c r="F248" s="143" t="s">
        <v>788</v>
      </c>
      <c r="J248" s="144">
        <f>BK248</f>
        <v>8837.5800000000017</v>
      </c>
      <c r="L248" s="133"/>
      <c r="M248" s="137"/>
      <c r="N248" s="138"/>
      <c r="O248" s="138"/>
      <c r="P248" s="139">
        <f>SUM(P249:P266)</f>
        <v>10.1884</v>
      </c>
      <c r="Q248" s="138"/>
      <c r="R248" s="139">
        <f>SUM(R249:R266)</f>
        <v>0.44481999999999999</v>
      </c>
      <c r="S248" s="138"/>
      <c r="T248" s="140">
        <f>SUM(T249:T266)</f>
        <v>0</v>
      </c>
      <c r="AR248" s="134" t="s">
        <v>81</v>
      </c>
      <c r="AT248" s="141" t="s">
        <v>73</v>
      </c>
      <c r="AU248" s="141" t="s">
        <v>81</v>
      </c>
      <c r="AY248" s="134" t="s">
        <v>156</v>
      </c>
      <c r="BK248" s="142">
        <f>SUM(BK249:BK266)</f>
        <v>8837.5800000000017</v>
      </c>
    </row>
    <row r="249" spans="1:65" s="2" customFormat="1" ht="24" customHeight="1">
      <c r="A249" s="29"/>
      <c r="B249" s="145"/>
      <c r="C249" s="146" t="s">
        <v>361</v>
      </c>
      <c r="D249" s="146" t="s">
        <v>158</v>
      </c>
      <c r="E249" s="147" t="s">
        <v>1228</v>
      </c>
      <c r="F249" s="148" t="s">
        <v>1229</v>
      </c>
      <c r="G249" s="149" t="s">
        <v>291</v>
      </c>
      <c r="H249" s="150">
        <v>14.2</v>
      </c>
      <c r="I249" s="151">
        <v>254.71</v>
      </c>
      <c r="J249" s="151">
        <f>ROUND(I249*H249,2)</f>
        <v>3616.88</v>
      </c>
      <c r="K249" s="148" t="s">
        <v>162</v>
      </c>
      <c r="L249" s="30"/>
      <c r="M249" s="152" t="s">
        <v>1</v>
      </c>
      <c r="N249" s="153" t="s">
        <v>39</v>
      </c>
      <c r="O249" s="154">
        <v>0.20699999999999999</v>
      </c>
      <c r="P249" s="154">
        <f>O249*H249</f>
        <v>2.9393999999999996</v>
      </c>
      <c r="Q249" s="154">
        <v>1.4E-3</v>
      </c>
      <c r="R249" s="154">
        <f>Q249*H249</f>
        <v>1.9879999999999998E-2</v>
      </c>
      <c r="S249" s="154">
        <v>0</v>
      </c>
      <c r="T249" s="155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163</v>
      </c>
      <c r="AT249" s="156" t="s">
        <v>158</v>
      </c>
      <c r="AU249" s="156" t="s">
        <v>83</v>
      </c>
      <c r="AY249" s="17" t="s">
        <v>156</v>
      </c>
      <c r="BE249" s="157">
        <f>IF(N249="základní",J249,0)</f>
        <v>3616.88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81</v>
      </c>
      <c r="BK249" s="157">
        <f>ROUND(I249*H249,2)</f>
        <v>3616.88</v>
      </c>
      <c r="BL249" s="17" t="s">
        <v>163</v>
      </c>
      <c r="BM249" s="156" t="s">
        <v>1688</v>
      </c>
    </row>
    <row r="250" spans="1:65" s="2" customFormat="1" ht="28.8">
      <c r="A250" s="29"/>
      <c r="B250" s="30"/>
      <c r="C250" s="29"/>
      <c r="D250" s="158" t="s">
        <v>165</v>
      </c>
      <c r="E250" s="29"/>
      <c r="F250" s="159" t="s">
        <v>1231</v>
      </c>
      <c r="G250" s="29"/>
      <c r="H250" s="29"/>
      <c r="I250" s="29"/>
      <c r="J250" s="29"/>
      <c r="K250" s="29"/>
      <c r="L250" s="30"/>
      <c r="M250" s="160"/>
      <c r="N250" s="161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165</v>
      </c>
      <c r="AU250" s="17" t="s">
        <v>83</v>
      </c>
    </row>
    <row r="251" spans="1:65" s="13" customFormat="1">
      <c r="B251" s="162"/>
      <c r="D251" s="158" t="s">
        <v>167</v>
      </c>
      <c r="E251" s="163" t="s">
        <v>1</v>
      </c>
      <c r="F251" s="164" t="s">
        <v>1689</v>
      </c>
      <c r="H251" s="165">
        <v>14.2</v>
      </c>
      <c r="L251" s="162"/>
      <c r="M251" s="166"/>
      <c r="N251" s="167"/>
      <c r="O251" s="167"/>
      <c r="P251" s="167"/>
      <c r="Q251" s="167"/>
      <c r="R251" s="167"/>
      <c r="S251" s="167"/>
      <c r="T251" s="168"/>
      <c r="AT251" s="163" t="s">
        <v>167</v>
      </c>
      <c r="AU251" s="163" t="s">
        <v>83</v>
      </c>
      <c r="AV251" s="13" t="s">
        <v>83</v>
      </c>
      <c r="AW251" s="13" t="s">
        <v>30</v>
      </c>
      <c r="AX251" s="13" t="s">
        <v>81</v>
      </c>
      <c r="AY251" s="163" t="s">
        <v>156</v>
      </c>
    </row>
    <row r="252" spans="1:65" s="2" customFormat="1" ht="24" customHeight="1">
      <c r="A252" s="29"/>
      <c r="B252" s="145"/>
      <c r="C252" s="146" t="s">
        <v>369</v>
      </c>
      <c r="D252" s="146" t="s">
        <v>158</v>
      </c>
      <c r="E252" s="147" t="s">
        <v>1234</v>
      </c>
      <c r="F252" s="148" t="s">
        <v>1235</v>
      </c>
      <c r="G252" s="149" t="s">
        <v>531</v>
      </c>
      <c r="H252" s="150">
        <v>3</v>
      </c>
      <c r="I252" s="151">
        <v>183.89</v>
      </c>
      <c r="J252" s="151">
        <f>ROUND(I252*H252,2)</f>
        <v>551.66999999999996</v>
      </c>
      <c r="K252" s="148" t="s">
        <v>162</v>
      </c>
      <c r="L252" s="30"/>
      <c r="M252" s="152" t="s">
        <v>1</v>
      </c>
      <c r="N252" s="153" t="s">
        <v>39</v>
      </c>
      <c r="O252" s="154">
        <v>0.57199999999999995</v>
      </c>
      <c r="P252" s="154">
        <f>O252*H252</f>
        <v>1.7159999999999997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163</v>
      </c>
      <c r="AT252" s="156" t="s">
        <v>158</v>
      </c>
      <c r="AU252" s="156" t="s">
        <v>83</v>
      </c>
      <c r="AY252" s="17" t="s">
        <v>156</v>
      </c>
      <c r="BE252" s="157">
        <f>IF(N252="základní",J252,0)</f>
        <v>551.66999999999996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81</v>
      </c>
      <c r="BK252" s="157">
        <f>ROUND(I252*H252,2)</f>
        <v>551.66999999999996</v>
      </c>
      <c r="BL252" s="17" t="s">
        <v>163</v>
      </c>
      <c r="BM252" s="156" t="s">
        <v>1690</v>
      </c>
    </row>
    <row r="253" spans="1:65" s="2" customFormat="1" ht="28.8">
      <c r="A253" s="29"/>
      <c r="B253" s="30"/>
      <c r="C253" s="29"/>
      <c r="D253" s="158" t="s">
        <v>165</v>
      </c>
      <c r="E253" s="29"/>
      <c r="F253" s="159" t="s">
        <v>1237</v>
      </c>
      <c r="G253" s="29"/>
      <c r="H253" s="29"/>
      <c r="I253" s="29"/>
      <c r="J253" s="29"/>
      <c r="K253" s="29"/>
      <c r="L253" s="30"/>
      <c r="M253" s="160"/>
      <c r="N253" s="161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165</v>
      </c>
      <c r="AU253" s="17" t="s">
        <v>83</v>
      </c>
    </row>
    <row r="254" spans="1:65" s="13" customFormat="1">
      <c r="B254" s="162"/>
      <c r="D254" s="158" t="s">
        <v>167</v>
      </c>
      <c r="E254" s="163" t="s">
        <v>1</v>
      </c>
      <c r="F254" s="164" t="s">
        <v>178</v>
      </c>
      <c r="H254" s="165">
        <v>3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167</v>
      </c>
      <c r="AU254" s="163" t="s">
        <v>83</v>
      </c>
      <c r="AV254" s="13" t="s">
        <v>83</v>
      </c>
      <c r="AW254" s="13" t="s">
        <v>30</v>
      </c>
      <c r="AX254" s="13" t="s">
        <v>81</v>
      </c>
      <c r="AY254" s="163" t="s">
        <v>156</v>
      </c>
    </row>
    <row r="255" spans="1:65" s="2" customFormat="1" ht="16.5" customHeight="1">
      <c r="A255" s="29"/>
      <c r="B255" s="145"/>
      <c r="C255" s="176" t="s">
        <v>375</v>
      </c>
      <c r="D255" s="176" t="s">
        <v>254</v>
      </c>
      <c r="E255" s="177" t="s">
        <v>1238</v>
      </c>
      <c r="F255" s="178" t="s">
        <v>1239</v>
      </c>
      <c r="G255" s="179" t="s">
        <v>531</v>
      </c>
      <c r="H255" s="180">
        <v>3</v>
      </c>
      <c r="I255" s="181">
        <v>73.989999999999995</v>
      </c>
      <c r="J255" s="181">
        <f>ROUND(I255*H255,2)</f>
        <v>221.97</v>
      </c>
      <c r="K255" s="178" t="s">
        <v>162</v>
      </c>
      <c r="L255" s="182"/>
      <c r="M255" s="183" t="s">
        <v>1</v>
      </c>
      <c r="N255" s="184" t="s">
        <v>39</v>
      </c>
      <c r="O255" s="154">
        <v>0</v>
      </c>
      <c r="P255" s="154">
        <f>O255*H255</f>
        <v>0</v>
      </c>
      <c r="Q255" s="154">
        <v>2.7999999999999998E-4</v>
      </c>
      <c r="R255" s="154">
        <f>Q255*H255</f>
        <v>8.3999999999999993E-4</v>
      </c>
      <c r="S255" s="154">
        <v>0</v>
      </c>
      <c r="T255" s="155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208</v>
      </c>
      <c r="AT255" s="156" t="s">
        <v>254</v>
      </c>
      <c r="AU255" s="156" t="s">
        <v>83</v>
      </c>
      <c r="AY255" s="17" t="s">
        <v>156</v>
      </c>
      <c r="BE255" s="157">
        <f>IF(N255="základní",J255,0)</f>
        <v>221.97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7" t="s">
        <v>81</v>
      </c>
      <c r="BK255" s="157">
        <f>ROUND(I255*H255,2)</f>
        <v>221.97</v>
      </c>
      <c r="BL255" s="17" t="s">
        <v>163</v>
      </c>
      <c r="BM255" s="156" t="s">
        <v>1691</v>
      </c>
    </row>
    <row r="256" spans="1:65" s="2" customFormat="1">
      <c r="A256" s="29"/>
      <c r="B256" s="30"/>
      <c r="C256" s="29"/>
      <c r="D256" s="158" t="s">
        <v>165</v>
      </c>
      <c r="E256" s="29"/>
      <c r="F256" s="159" t="s">
        <v>1239</v>
      </c>
      <c r="G256" s="29"/>
      <c r="H256" s="29"/>
      <c r="I256" s="29"/>
      <c r="J256" s="29"/>
      <c r="K256" s="29"/>
      <c r="L256" s="30"/>
      <c r="M256" s="160"/>
      <c r="N256" s="161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165</v>
      </c>
      <c r="AU256" s="17" t="s">
        <v>83</v>
      </c>
    </row>
    <row r="257" spans="1:65" s="13" customFormat="1">
      <c r="B257" s="162"/>
      <c r="D257" s="158" t="s">
        <v>167</v>
      </c>
      <c r="E257" s="163" t="s">
        <v>1</v>
      </c>
      <c r="F257" s="164" t="s">
        <v>178</v>
      </c>
      <c r="H257" s="165">
        <v>3</v>
      </c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167</v>
      </c>
      <c r="AU257" s="163" t="s">
        <v>83</v>
      </c>
      <c r="AV257" s="13" t="s">
        <v>83</v>
      </c>
      <c r="AW257" s="13" t="s">
        <v>30</v>
      </c>
      <c r="AX257" s="13" t="s">
        <v>81</v>
      </c>
      <c r="AY257" s="163" t="s">
        <v>156</v>
      </c>
    </row>
    <row r="258" spans="1:65" s="2" customFormat="1" ht="24" customHeight="1">
      <c r="A258" s="29"/>
      <c r="B258" s="145"/>
      <c r="C258" s="146" t="s">
        <v>380</v>
      </c>
      <c r="D258" s="146" t="s">
        <v>158</v>
      </c>
      <c r="E258" s="147" t="s">
        <v>1241</v>
      </c>
      <c r="F258" s="148" t="s">
        <v>1242</v>
      </c>
      <c r="G258" s="149" t="s">
        <v>531</v>
      </c>
      <c r="H258" s="150">
        <v>3</v>
      </c>
      <c r="I258" s="151">
        <v>178.25</v>
      </c>
      <c r="J258" s="151">
        <f>ROUND(I258*H258,2)</f>
        <v>534.75</v>
      </c>
      <c r="K258" s="148" t="s">
        <v>162</v>
      </c>
      <c r="L258" s="30"/>
      <c r="M258" s="152" t="s">
        <v>1</v>
      </c>
      <c r="N258" s="153" t="s">
        <v>39</v>
      </c>
      <c r="O258" s="154">
        <v>0.57199999999999995</v>
      </c>
      <c r="P258" s="154">
        <f>O258*H258</f>
        <v>1.7159999999999997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163</v>
      </c>
      <c r="AT258" s="156" t="s">
        <v>158</v>
      </c>
      <c r="AU258" s="156" t="s">
        <v>83</v>
      </c>
      <c r="AY258" s="17" t="s">
        <v>156</v>
      </c>
      <c r="BE258" s="157">
        <f>IF(N258="základní",J258,0)</f>
        <v>534.75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81</v>
      </c>
      <c r="BK258" s="157">
        <f>ROUND(I258*H258,2)</f>
        <v>534.75</v>
      </c>
      <c r="BL258" s="17" t="s">
        <v>163</v>
      </c>
      <c r="BM258" s="156" t="s">
        <v>1692</v>
      </c>
    </row>
    <row r="259" spans="1:65" s="2" customFormat="1" ht="28.8">
      <c r="A259" s="29"/>
      <c r="B259" s="30"/>
      <c r="C259" s="29"/>
      <c r="D259" s="158" t="s">
        <v>165</v>
      </c>
      <c r="E259" s="29"/>
      <c r="F259" s="159" t="s">
        <v>1244</v>
      </c>
      <c r="G259" s="29"/>
      <c r="H259" s="29"/>
      <c r="I259" s="29"/>
      <c r="J259" s="29"/>
      <c r="K259" s="29"/>
      <c r="L259" s="30"/>
      <c r="M259" s="160"/>
      <c r="N259" s="161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7" t="s">
        <v>165</v>
      </c>
      <c r="AU259" s="17" t="s">
        <v>83</v>
      </c>
    </row>
    <row r="260" spans="1:65" s="13" customFormat="1">
      <c r="B260" s="162"/>
      <c r="D260" s="158" t="s">
        <v>167</v>
      </c>
      <c r="E260" s="163" t="s">
        <v>1</v>
      </c>
      <c r="F260" s="164" t="s">
        <v>178</v>
      </c>
      <c r="H260" s="165">
        <v>3</v>
      </c>
      <c r="L260" s="162"/>
      <c r="M260" s="166"/>
      <c r="N260" s="167"/>
      <c r="O260" s="167"/>
      <c r="P260" s="167"/>
      <c r="Q260" s="167"/>
      <c r="R260" s="167"/>
      <c r="S260" s="167"/>
      <c r="T260" s="168"/>
      <c r="AT260" s="163" t="s">
        <v>167</v>
      </c>
      <c r="AU260" s="163" t="s">
        <v>83</v>
      </c>
      <c r="AV260" s="13" t="s">
        <v>83</v>
      </c>
      <c r="AW260" s="13" t="s">
        <v>30</v>
      </c>
      <c r="AX260" s="13" t="s">
        <v>81</v>
      </c>
      <c r="AY260" s="163" t="s">
        <v>156</v>
      </c>
    </row>
    <row r="261" spans="1:65" s="2" customFormat="1" ht="24" customHeight="1">
      <c r="A261" s="29"/>
      <c r="B261" s="145"/>
      <c r="C261" s="176" t="s">
        <v>386</v>
      </c>
      <c r="D261" s="176" t="s">
        <v>254</v>
      </c>
      <c r="E261" s="177" t="s">
        <v>1245</v>
      </c>
      <c r="F261" s="178" t="s">
        <v>1246</v>
      </c>
      <c r="G261" s="179" t="s">
        <v>531</v>
      </c>
      <c r="H261" s="180">
        <v>3</v>
      </c>
      <c r="I261" s="181">
        <v>595.09</v>
      </c>
      <c r="J261" s="181">
        <f>ROUND(I261*H261,2)</f>
        <v>1785.27</v>
      </c>
      <c r="K261" s="178" t="s">
        <v>162</v>
      </c>
      <c r="L261" s="182"/>
      <c r="M261" s="183" t="s">
        <v>1</v>
      </c>
      <c r="N261" s="184" t="s">
        <v>39</v>
      </c>
      <c r="O261" s="154">
        <v>0</v>
      </c>
      <c r="P261" s="154">
        <f>O261*H261</f>
        <v>0</v>
      </c>
      <c r="Q261" s="154">
        <v>1.1000000000000001E-3</v>
      </c>
      <c r="R261" s="154">
        <f>Q261*H261</f>
        <v>3.3E-3</v>
      </c>
      <c r="S261" s="154">
        <v>0</v>
      </c>
      <c r="T261" s="155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208</v>
      </c>
      <c r="AT261" s="156" t="s">
        <v>254</v>
      </c>
      <c r="AU261" s="156" t="s">
        <v>83</v>
      </c>
      <c r="AY261" s="17" t="s">
        <v>156</v>
      </c>
      <c r="BE261" s="157">
        <f>IF(N261="základní",J261,0)</f>
        <v>1785.27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81</v>
      </c>
      <c r="BK261" s="157">
        <f>ROUND(I261*H261,2)</f>
        <v>1785.27</v>
      </c>
      <c r="BL261" s="17" t="s">
        <v>163</v>
      </c>
      <c r="BM261" s="156" t="s">
        <v>1693</v>
      </c>
    </row>
    <row r="262" spans="1:65" s="2" customFormat="1" ht="19.2">
      <c r="A262" s="29"/>
      <c r="B262" s="30"/>
      <c r="C262" s="29"/>
      <c r="D262" s="158" t="s">
        <v>165</v>
      </c>
      <c r="E262" s="29"/>
      <c r="F262" s="159" t="s">
        <v>1246</v>
      </c>
      <c r="G262" s="29"/>
      <c r="H262" s="29"/>
      <c r="I262" s="29"/>
      <c r="J262" s="29"/>
      <c r="K262" s="29"/>
      <c r="L262" s="30"/>
      <c r="M262" s="160"/>
      <c r="N262" s="161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165</v>
      </c>
      <c r="AU262" s="17" t="s">
        <v>83</v>
      </c>
    </row>
    <row r="263" spans="1:65" s="13" customFormat="1">
      <c r="B263" s="162"/>
      <c r="D263" s="158" t="s">
        <v>167</v>
      </c>
      <c r="E263" s="163" t="s">
        <v>1</v>
      </c>
      <c r="F263" s="164" t="s">
        <v>178</v>
      </c>
      <c r="H263" s="165">
        <v>3</v>
      </c>
      <c r="L263" s="162"/>
      <c r="M263" s="166"/>
      <c r="N263" s="167"/>
      <c r="O263" s="167"/>
      <c r="P263" s="167"/>
      <c r="Q263" s="167"/>
      <c r="R263" s="167"/>
      <c r="S263" s="167"/>
      <c r="T263" s="168"/>
      <c r="AT263" s="163" t="s">
        <v>167</v>
      </c>
      <c r="AU263" s="163" t="s">
        <v>83</v>
      </c>
      <c r="AV263" s="13" t="s">
        <v>83</v>
      </c>
      <c r="AW263" s="13" t="s">
        <v>30</v>
      </c>
      <c r="AX263" s="13" t="s">
        <v>81</v>
      </c>
      <c r="AY263" s="163" t="s">
        <v>156</v>
      </c>
    </row>
    <row r="264" spans="1:65" s="2" customFormat="1" ht="24" customHeight="1">
      <c r="A264" s="29"/>
      <c r="B264" s="145"/>
      <c r="C264" s="146" t="s">
        <v>394</v>
      </c>
      <c r="D264" s="146" t="s">
        <v>158</v>
      </c>
      <c r="E264" s="147" t="s">
        <v>789</v>
      </c>
      <c r="F264" s="148" t="s">
        <v>790</v>
      </c>
      <c r="G264" s="149" t="s">
        <v>531</v>
      </c>
      <c r="H264" s="150">
        <v>1</v>
      </c>
      <c r="I264" s="151">
        <v>2127.04</v>
      </c>
      <c r="J264" s="151">
        <f>ROUND(I264*H264,2)</f>
        <v>2127.04</v>
      </c>
      <c r="K264" s="148" t="s">
        <v>162</v>
      </c>
      <c r="L264" s="30"/>
      <c r="M264" s="152" t="s">
        <v>1</v>
      </c>
      <c r="N264" s="153" t="s">
        <v>39</v>
      </c>
      <c r="O264" s="154">
        <v>3.8170000000000002</v>
      </c>
      <c r="P264" s="154">
        <f>O264*H264</f>
        <v>3.8170000000000002</v>
      </c>
      <c r="Q264" s="154">
        <v>0.42080000000000001</v>
      </c>
      <c r="R264" s="154">
        <f>Q264*H264</f>
        <v>0.42080000000000001</v>
      </c>
      <c r="S264" s="154">
        <v>0</v>
      </c>
      <c r="T264" s="155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163</v>
      </c>
      <c r="AT264" s="156" t="s">
        <v>158</v>
      </c>
      <c r="AU264" s="156" t="s">
        <v>83</v>
      </c>
      <c r="AY264" s="17" t="s">
        <v>156</v>
      </c>
      <c r="BE264" s="157">
        <f>IF(N264="základní",J264,0)</f>
        <v>2127.04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81</v>
      </c>
      <c r="BK264" s="157">
        <f>ROUND(I264*H264,2)</f>
        <v>2127.04</v>
      </c>
      <c r="BL264" s="17" t="s">
        <v>163</v>
      </c>
      <c r="BM264" s="156" t="s">
        <v>1694</v>
      </c>
    </row>
    <row r="265" spans="1:65" s="2" customFormat="1" ht="19.2">
      <c r="A265" s="29"/>
      <c r="B265" s="30"/>
      <c r="C265" s="29"/>
      <c r="D265" s="158" t="s">
        <v>165</v>
      </c>
      <c r="E265" s="29"/>
      <c r="F265" s="159" t="s">
        <v>792</v>
      </c>
      <c r="G265" s="29"/>
      <c r="H265" s="29"/>
      <c r="I265" s="29"/>
      <c r="J265" s="29"/>
      <c r="K265" s="29"/>
      <c r="L265" s="30"/>
      <c r="M265" s="160"/>
      <c r="N265" s="161"/>
      <c r="O265" s="55"/>
      <c r="P265" s="55"/>
      <c r="Q265" s="55"/>
      <c r="R265" s="55"/>
      <c r="S265" s="55"/>
      <c r="T265" s="5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T265" s="17" t="s">
        <v>165</v>
      </c>
      <c r="AU265" s="17" t="s">
        <v>83</v>
      </c>
    </row>
    <row r="266" spans="1:65" s="13" customFormat="1">
      <c r="B266" s="162"/>
      <c r="D266" s="158" t="s">
        <v>167</v>
      </c>
      <c r="E266" s="163" t="s">
        <v>1</v>
      </c>
      <c r="F266" s="164" t="s">
        <v>81</v>
      </c>
      <c r="H266" s="165">
        <v>1</v>
      </c>
      <c r="L266" s="162"/>
      <c r="M266" s="166"/>
      <c r="N266" s="167"/>
      <c r="O266" s="167"/>
      <c r="P266" s="167"/>
      <c r="Q266" s="167"/>
      <c r="R266" s="167"/>
      <c r="S266" s="167"/>
      <c r="T266" s="168"/>
      <c r="AT266" s="163" t="s">
        <v>167</v>
      </c>
      <c r="AU266" s="163" t="s">
        <v>83</v>
      </c>
      <c r="AV266" s="13" t="s">
        <v>83</v>
      </c>
      <c r="AW266" s="13" t="s">
        <v>30</v>
      </c>
      <c r="AX266" s="13" t="s">
        <v>81</v>
      </c>
      <c r="AY266" s="163" t="s">
        <v>156</v>
      </c>
    </row>
    <row r="267" spans="1:65" s="12" customFormat="1" ht="22.95" customHeight="1">
      <c r="B267" s="133"/>
      <c r="D267" s="134" t="s">
        <v>73</v>
      </c>
      <c r="E267" s="143" t="s">
        <v>214</v>
      </c>
      <c r="F267" s="143" t="s">
        <v>288</v>
      </c>
      <c r="J267" s="144">
        <f>BK267</f>
        <v>55869.689999999988</v>
      </c>
      <c r="L267" s="133"/>
      <c r="M267" s="137"/>
      <c r="N267" s="138"/>
      <c r="O267" s="138"/>
      <c r="P267" s="139">
        <f>P268+SUM(P269:P307)</f>
        <v>54.642939999999996</v>
      </c>
      <c r="Q267" s="138"/>
      <c r="R267" s="139">
        <f>R268+SUM(R269:R307)</f>
        <v>7.2795981999999997</v>
      </c>
      <c r="S267" s="138"/>
      <c r="T267" s="140">
        <f>T268+SUM(T269:T307)</f>
        <v>8.9650999999999996</v>
      </c>
      <c r="AR267" s="134" t="s">
        <v>81</v>
      </c>
      <c r="AT267" s="141" t="s">
        <v>73</v>
      </c>
      <c r="AU267" s="141" t="s">
        <v>81</v>
      </c>
      <c r="AY267" s="134" t="s">
        <v>156</v>
      </c>
      <c r="BK267" s="142">
        <f>BK268+SUM(BK269:BK307)</f>
        <v>55869.689999999988</v>
      </c>
    </row>
    <row r="268" spans="1:65" s="2" customFormat="1" ht="24" customHeight="1">
      <c r="A268" s="29"/>
      <c r="B268" s="145"/>
      <c r="C268" s="146" t="s">
        <v>400</v>
      </c>
      <c r="D268" s="146" t="s">
        <v>158</v>
      </c>
      <c r="E268" s="147" t="s">
        <v>318</v>
      </c>
      <c r="F268" s="148" t="s">
        <v>319</v>
      </c>
      <c r="G268" s="149" t="s">
        <v>291</v>
      </c>
      <c r="H268" s="150">
        <v>8</v>
      </c>
      <c r="I268" s="151">
        <v>397.33</v>
      </c>
      <c r="J268" s="151">
        <f>ROUND(I268*H268,2)</f>
        <v>3178.64</v>
      </c>
      <c r="K268" s="148" t="s">
        <v>162</v>
      </c>
      <c r="L268" s="30"/>
      <c r="M268" s="152" t="s">
        <v>1</v>
      </c>
      <c r="N268" s="153" t="s">
        <v>39</v>
      </c>
      <c r="O268" s="154">
        <v>0.26800000000000002</v>
      </c>
      <c r="P268" s="154">
        <f>O268*H268</f>
        <v>2.1440000000000001</v>
      </c>
      <c r="Q268" s="154">
        <v>0.15540000000000001</v>
      </c>
      <c r="R268" s="154">
        <f>Q268*H268</f>
        <v>1.2432000000000001</v>
      </c>
      <c r="S268" s="154">
        <v>0</v>
      </c>
      <c r="T268" s="155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163</v>
      </c>
      <c r="AT268" s="156" t="s">
        <v>158</v>
      </c>
      <c r="AU268" s="156" t="s">
        <v>83</v>
      </c>
      <c r="AY268" s="17" t="s">
        <v>156</v>
      </c>
      <c r="BE268" s="157">
        <f>IF(N268="základní",J268,0)</f>
        <v>3178.64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81</v>
      </c>
      <c r="BK268" s="157">
        <f>ROUND(I268*H268,2)</f>
        <v>3178.64</v>
      </c>
      <c r="BL268" s="17" t="s">
        <v>163</v>
      </c>
      <c r="BM268" s="156" t="s">
        <v>1695</v>
      </c>
    </row>
    <row r="269" spans="1:65" s="2" customFormat="1" ht="28.8">
      <c r="A269" s="29"/>
      <c r="B269" s="30"/>
      <c r="C269" s="29"/>
      <c r="D269" s="158" t="s">
        <v>165</v>
      </c>
      <c r="E269" s="29"/>
      <c r="F269" s="159" t="s">
        <v>321</v>
      </c>
      <c r="G269" s="29"/>
      <c r="H269" s="29"/>
      <c r="I269" s="29"/>
      <c r="J269" s="29"/>
      <c r="K269" s="29"/>
      <c r="L269" s="30"/>
      <c r="M269" s="160"/>
      <c r="N269" s="161"/>
      <c r="O269" s="55"/>
      <c r="P269" s="55"/>
      <c r="Q269" s="55"/>
      <c r="R269" s="55"/>
      <c r="S269" s="55"/>
      <c r="T269" s="56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T269" s="17" t="s">
        <v>165</v>
      </c>
      <c r="AU269" s="17" t="s">
        <v>83</v>
      </c>
    </row>
    <row r="270" spans="1:65" s="13" customFormat="1">
      <c r="B270" s="162"/>
      <c r="D270" s="158" t="s">
        <v>167</v>
      </c>
      <c r="E270" s="163" t="s">
        <v>1</v>
      </c>
      <c r="F270" s="164" t="s">
        <v>208</v>
      </c>
      <c r="H270" s="165">
        <v>8</v>
      </c>
      <c r="L270" s="162"/>
      <c r="M270" s="166"/>
      <c r="N270" s="167"/>
      <c r="O270" s="167"/>
      <c r="P270" s="167"/>
      <c r="Q270" s="167"/>
      <c r="R270" s="167"/>
      <c r="S270" s="167"/>
      <c r="T270" s="168"/>
      <c r="AT270" s="163" t="s">
        <v>167</v>
      </c>
      <c r="AU270" s="163" t="s">
        <v>83</v>
      </c>
      <c r="AV270" s="13" t="s">
        <v>83</v>
      </c>
      <c r="AW270" s="13" t="s">
        <v>30</v>
      </c>
      <c r="AX270" s="13" t="s">
        <v>81</v>
      </c>
      <c r="AY270" s="163" t="s">
        <v>156</v>
      </c>
    </row>
    <row r="271" spans="1:65" s="2" customFormat="1" ht="24" customHeight="1">
      <c r="A271" s="29"/>
      <c r="B271" s="145"/>
      <c r="C271" s="176" t="s">
        <v>406</v>
      </c>
      <c r="D271" s="176" t="s">
        <v>254</v>
      </c>
      <c r="E271" s="177" t="s">
        <v>323</v>
      </c>
      <c r="F271" s="178" t="s">
        <v>324</v>
      </c>
      <c r="G271" s="179" t="s">
        <v>291</v>
      </c>
      <c r="H271" s="180">
        <v>8.08</v>
      </c>
      <c r="I271" s="181">
        <v>139.63</v>
      </c>
      <c r="J271" s="181">
        <f>ROUND(I271*H271,2)</f>
        <v>1128.21</v>
      </c>
      <c r="K271" s="178" t="s">
        <v>162</v>
      </c>
      <c r="L271" s="182"/>
      <c r="M271" s="183" t="s">
        <v>1</v>
      </c>
      <c r="N271" s="184" t="s">
        <v>39</v>
      </c>
      <c r="O271" s="154">
        <v>0</v>
      </c>
      <c r="P271" s="154">
        <f>O271*H271</f>
        <v>0</v>
      </c>
      <c r="Q271" s="154">
        <v>4.8300000000000003E-2</v>
      </c>
      <c r="R271" s="154">
        <f>Q271*H271</f>
        <v>0.390264</v>
      </c>
      <c r="S271" s="154">
        <v>0</v>
      </c>
      <c r="T271" s="155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208</v>
      </c>
      <c r="AT271" s="156" t="s">
        <v>254</v>
      </c>
      <c r="AU271" s="156" t="s">
        <v>83</v>
      </c>
      <c r="AY271" s="17" t="s">
        <v>156</v>
      </c>
      <c r="BE271" s="157">
        <f>IF(N271="základní",J271,0)</f>
        <v>1128.21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81</v>
      </c>
      <c r="BK271" s="157">
        <f>ROUND(I271*H271,2)</f>
        <v>1128.21</v>
      </c>
      <c r="BL271" s="17" t="s">
        <v>163</v>
      </c>
      <c r="BM271" s="156" t="s">
        <v>1696</v>
      </c>
    </row>
    <row r="272" spans="1:65" s="2" customFormat="1">
      <c r="A272" s="29"/>
      <c r="B272" s="30"/>
      <c r="C272" s="29"/>
      <c r="D272" s="158" t="s">
        <v>165</v>
      </c>
      <c r="E272" s="29"/>
      <c r="F272" s="159" t="s">
        <v>324</v>
      </c>
      <c r="G272" s="29"/>
      <c r="H272" s="29"/>
      <c r="I272" s="29"/>
      <c r="J272" s="29"/>
      <c r="K272" s="29"/>
      <c r="L272" s="30"/>
      <c r="M272" s="160"/>
      <c r="N272" s="161"/>
      <c r="O272" s="55"/>
      <c r="P272" s="55"/>
      <c r="Q272" s="55"/>
      <c r="R272" s="55"/>
      <c r="S272" s="55"/>
      <c r="T272" s="56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7" t="s">
        <v>165</v>
      </c>
      <c r="AU272" s="17" t="s">
        <v>83</v>
      </c>
    </row>
    <row r="273" spans="1:65" s="13" customFormat="1">
      <c r="B273" s="162"/>
      <c r="D273" s="158" t="s">
        <v>167</v>
      </c>
      <c r="E273" s="163" t="s">
        <v>1</v>
      </c>
      <c r="F273" s="164" t="s">
        <v>208</v>
      </c>
      <c r="H273" s="165">
        <v>8</v>
      </c>
      <c r="L273" s="162"/>
      <c r="M273" s="166"/>
      <c r="N273" s="167"/>
      <c r="O273" s="167"/>
      <c r="P273" s="167"/>
      <c r="Q273" s="167"/>
      <c r="R273" s="167"/>
      <c r="S273" s="167"/>
      <c r="T273" s="168"/>
      <c r="AT273" s="163" t="s">
        <v>167</v>
      </c>
      <c r="AU273" s="163" t="s">
        <v>83</v>
      </c>
      <c r="AV273" s="13" t="s">
        <v>83</v>
      </c>
      <c r="AW273" s="13" t="s">
        <v>30</v>
      </c>
      <c r="AX273" s="13" t="s">
        <v>81</v>
      </c>
      <c r="AY273" s="163" t="s">
        <v>156</v>
      </c>
    </row>
    <row r="274" spans="1:65" s="13" customFormat="1">
      <c r="B274" s="162"/>
      <c r="D274" s="158" t="s">
        <v>167</v>
      </c>
      <c r="F274" s="164" t="s">
        <v>799</v>
      </c>
      <c r="H274" s="165">
        <v>8.08</v>
      </c>
      <c r="L274" s="162"/>
      <c r="M274" s="166"/>
      <c r="N274" s="167"/>
      <c r="O274" s="167"/>
      <c r="P274" s="167"/>
      <c r="Q274" s="167"/>
      <c r="R274" s="167"/>
      <c r="S274" s="167"/>
      <c r="T274" s="168"/>
      <c r="AT274" s="163" t="s">
        <v>167</v>
      </c>
      <c r="AU274" s="163" t="s">
        <v>83</v>
      </c>
      <c r="AV274" s="13" t="s">
        <v>83</v>
      </c>
      <c r="AW274" s="13" t="s">
        <v>3</v>
      </c>
      <c r="AX274" s="13" t="s">
        <v>81</v>
      </c>
      <c r="AY274" s="163" t="s">
        <v>156</v>
      </c>
    </row>
    <row r="275" spans="1:65" s="2" customFormat="1" ht="24" customHeight="1">
      <c r="A275" s="29"/>
      <c r="B275" s="145"/>
      <c r="C275" s="146" t="s">
        <v>413</v>
      </c>
      <c r="D275" s="146" t="s">
        <v>158</v>
      </c>
      <c r="E275" s="147" t="s">
        <v>327</v>
      </c>
      <c r="F275" s="148" t="s">
        <v>328</v>
      </c>
      <c r="G275" s="149" t="s">
        <v>291</v>
      </c>
      <c r="H275" s="150">
        <v>17.7</v>
      </c>
      <c r="I275" s="151">
        <v>388.09</v>
      </c>
      <c r="J275" s="151">
        <f>ROUND(I275*H275,2)</f>
        <v>6869.19</v>
      </c>
      <c r="K275" s="148" t="s">
        <v>162</v>
      </c>
      <c r="L275" s="30"/>
      <c r="M275" s="152" t="s">
        <v>1</v>
      </c>
      <c r="N275" s="153" t="s">
        <v>39</v>
      </c>
      <c r="O275" s="154">
        <v>0.216</v>
      </c>
      <c r="P275" s="154">
        <f>O275*H275</f>
        <v>3.8231999999999999</v>
      </c>
      <c r="Q275" s="154">
        <v>0.1295</v>
      </c>
      <c r="R275" s="154">
        <f>Q275*H275</f>
        <v>2.2921499999999999</v>
      </c>
      <c r="S275" s="154">
        <v>0</v>
      </c>
      <c r="T275" s="155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6" t="s">
        <v>163</v>
      </c>
      <c r="AT275" s="156" t="s">
        <v>158</v>
      </c>
      <c r="AU275" s="156" t="s">
        <v>83</v>
      </c>
      <c r="AY275" s="17" t="s">
        <v>156</v>
      </c>
      <c r="BE275" s="157">
        <f>IF(N275="základní",J275,0)</f>
        <v>6869.19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7" t="s">
        <v>81</v>
      </c>
      <c r="BK275" s="157">
        <f>ROUND(I275*H275,2)</f>
        <v>6869.19</v>
      </c>
      <c r="BL275" s="17" t="s">
        <v>163</v>
      </c>
      <c r="BM275" s="156" t="s">
        <v>1697</v>
      </c>
    </row>
    <row r="276" spans="1:65" s="2" customFormat="1" ht="38.4">
      <c r="A276" s="29"/>
      <c r="B276" s="30"/>
      <c r="C276" s="29"/>
      <c r="D276" s="158" t="s">
        <v>165</v>
      </c>
      <c r="E276" s="29"/>
      <c r="F276" s="159" t="s">
        <v>330</v>
      </c>
      <c r="G276" s="29"/>
      <c r="H276" s="29"/>
      <c r="I276" s="29"/>
      <c r="J276" s="29"/>
      <c r="K276" s="29"/>
      <c r="L276" s="30"/>
      <c r="M276" s="160"/>
      <c r="N276" s="161"/>
      <c r="O276" s="55"/>
      <c r="P276" s="55"/>
      <c r="Q276" s="55"/>
      <c r="R276" s="55"/>
      <c r="S276" s="55"/>
      <c r="T276" s="56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T276" s="17" t="s">
        <v>165</v>
      </c>
      <c r="AU276" s="17" t="s">
        <v>83</v>
      </c>
    </row>
    <row r="277" spans="1:65" s="13" customFormat="1">
      <c r="B277" s="162"/>
      <c r="D277" s="158" t="s">
        <v>167</v>
      </c>
      <c r="E277" s="163" t="s">
        <v>1</v>
      </c>
      <c r="F277" s="164" t="s">
        <v>1698</v>
      </c>
      <c r="H277" s="165">
        <v>17.7</v>
      </c>
      <c r="L277" s="162"/>
      <c r="M277" s="166"/>
      <c r="N277" s="167"/>
      <c r="O277" s="167"/>
      <c r="P277" s="167"/>
      <c r="Q277" s="167"/>
      <c r="R277" s="167"/>
      <c r="S277" s="167"/>
      <c r="T277" s="168"/>
      <c r="AT277" s="163" t="s">
        <v>167</v>
      </c>
      <c r="AU277" s="163" t="s">
        <v>83</v>
      </c>
      <c r="AV277" s="13" t="s">
        <v>83</v>
      </c>
      <c r="AW277" s="13" t="s">
        <v>30</v>
      </c>
      <c r="AX277" s="13" t="s">
        <v>81</v>
      </c>
      <c r="AY277" s="163" t="s">
        <v>156</v>
      </c>
    </row>
    <row r="278" spans="1:65" s="2" customFormat="1" ht="16.5" customHeight="1">
      <c r="A278" s="29"/>
      <c r="B278" s="145"/>
      <c r="C278" s="176" t="s">
        <v>418</v>
      </c>
      <c r="D278" s="176" t="s">
        <v>254</v>
      </c>
      <c r="E278" s="177" t="s">
        <v>333</v>
      </c>
      <c r="F278" s="178" t="s">
        <v>334</v>
      </c>
      <c r="G278" s="179" t="s">
        <v>291</v>
      </c>
      <c r="H278" s="180">
        <v>4.04</v>
      </c>
      <c r="I278" s="181">
        <v>119.51</v>
      </c>
      <c r="J278" s="181">
        <f>ROUND(I278*H278,2)</f>
        <v>482.82</v>
      </c>
      <c r="K278" s="178" t="s">
        <v>162</v>
      </c>
      <c r="L278" s="182"/>
      <c r="M278" s="183" t="s">
        <v>1</v>
      </c>
      <c r="N278" s="184" t="s">
        <v>39</v>
      </c>
      <c r="O278" s="154">
        <v>0</v>
      </c>
      <c r="P278" s="154">
        <f>O278*H278</f>
        <v>0</v>
      </c>
      <c r="Q278" s="154">
        <v>4.4999999999999998E-2</v>
      </c>
      <c r="R278" s="154">
        <f>Q278*H278</f>
        <v>0.18179999999999999</v>
      </c>
      <c r="S278" s="154">
        <v>0</v>
      </c>
      <c r="T278" s="155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208</v>
      </c>
      <c r="AT278" s="156" t="s">
        <v>254</v>
      </c>
      <c r="AU278" s="156" t="s">
        <v>83</v>
      </c>
      <c r="AY278" s="17" t="s">
        <v>156</v>
      </c>
      <c r="BE278" s="157">
        <f>IF(N278="základní",J278,0)</f>
        <v>482.82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81</v>
      </c>
      <c r="BK278" s="157">
        <f>ROUND(I278*H278,2)</f>
        <v>482.82</v>
      </c>
      <c r="BL278" s="17" t="s">
        <v>163</v>
      </c>
      <c r="BM278" s="156" t="s">
        <v>1699</v>
      </c>
    </row>
    <row r="279" spans="1:65" s="2" customFormat="1">
      <c r="A279" s="29"/>
      <c r="B279" s="30"/>
      <c r="C279" s="29"/>
      <c r="D279" s="158" t="s">
        <v>165</v>
      </c>
      <c r="E279" s="29"/>
      <c r="F279" s="159" t="s">
        <v>334</v>
      </c>
      <c r="G279" s="29"/>
      <c r="H279" s="29"/>
      <c r="I279" s="29"/>
      <c r="J279" s="29"/>
      <c r="K279" s="29"/>
      <c r="L279" s="30"/>
      <c r="M279" s="160"/>
      <c r="N279" s="161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7" t="s">
        <v>165</v>
      </c>
      <c r="AU279" s="17" t="s">
        <v>83</v>
      </c>
    </row>
    <row r="280" spans="1:65" s="13" customFormat="1">
      <c r="B280" s="162"/>
      <c r="D280" s="158" t="s">
        <v>167</v>
      </c>
      <c r="E280" s="163" t="s">
        <v>1</v>
      </c>
      <c r="F280" s="164" t="s">
        <v>163</v>
      </c>
      <c r="H280" s="165">
        <v>4</v>
      </c>
      <c r="L280" s="162"/>
      <c r="M280" s="166"/>
      <c r="N280" s="167"/>
      <c r="O280" s="167"/>
      <c r="P280" s="167"/>
      <c r="Q280" s="167"/>
      <c r="R280" s="167"/>
      <c r="S280" s="167"/>
      <c r="T280" s="168"/>
      <c r="AT280" s="163" t="s">
        <v>167</v>
      </c>
      <c r="AU280" s="163" t="s">
        <v>83</v>
      </c>
      <c r="AV280" s="13" t="s">
        <v>83</v>
      </c>
      <c r="AW280" s="13" t="s">
        <v>30</v>
      </c>
      <c r="AX280" s="13" t="s">
        <v>81</v>
      </c>
      <c r="AY280" s="163" t="s">
        <v>156</v>
      </c>
    </row>
    <row r="281" spans="1:65" s="13" customFormat="1">
      <c r="B281" s="162"/>
      <c r="D281" s="158" t="s">
        <v>167</v>
      </c>
      <c r="F281" s="164" t="s">
        <v>1700</v>
      </c>
      <c r="H281" s="165">
        <v>4.04</v>
      </c>
      <c r="L281" s="162"/>
      <c r="M281" s="166"/>
      <c r="N281" s="167"/>
      <c r="O281" s="167"/>
      <c r="P281" s="167"/>
      <c r="Q281" s="167"/>
      <c r="R281" s="167"/>
      <c r="S281" s="167"/>
      <c r="T281" s="168"/>
      <c r="AT281" s="163" t="s">
        <v>167</v>
      </c>
      <c r="AU281" s="163" t="s">
        <v>83</v>
      </c>
      <c r="AV281" s="13" t="s">
        <v>83</v>
      </c>
      <c r="AW281" s="13" t="s">
        <v>3</v>
      </c>
      <c r="AX281" s="13" t="s">
        <v>81</v>
      </c>
      <c r="AY281" s="163" t="s">
        <v>156</v>
      </c>
    </row>
    <row r="282" spans="1:65" s="2" customFormat="1" ht="16.5" customHeight="1">
      <c r="A282" s="29"/>
      <c r="B282" s="145"/>
      <c r="C282" s="176" t="s">
        <v>310</v>
      </c>
      <c r="D282" s="176" t="s">
        <v>254</v>
      </c>
      <c r="E282" s="177" t="s">
        <v>1274</v>
      </c>
      <c r="F282" s="178" t="s">
        <v>1275</v>
      </c>
      <c r="G282" s="179" t="s">
        <v>291</v>
      </c>
      <c r="H282" s="180">
        <v>13.837</v>
      </c>
      <c r="I282" s="181">
        <v>139.63</v>
      </c>
      <c r="J282" s="181">
        <f>ROUND(I282*H282,2)</f>
        <v>1932.06</v>
      </c>
      <c r="K282" s="178" t="s">
        <v>162</v>
      </c>
      <c r="L282" s="182"/>
      <c r="M282" s="183" t="s">
        <v>1</v>
      </c>
      <c r="N282" s="184" t="s">
        <v>39</v>
      </c>
      <c r="O282" s="154">
        <v>0</v>
      </c>
      <c r="P282" s="154">
        <f>O282*H282</f>
        <v>0</v>
      </c>
      <c r="Q282" s="154">
        <v>5.5E-2</v>
      </c>
      <c r="R282" s="154">
        <f>Q282*H282</f>
        <v>0.76103500000000002</v>
      </c>
      <c r="S282" s="154">
        <v>0</v>
      </c>
      <c r="T282" s="155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6" t="s">
        <v>208</v>
      </c>
      <c r="AT282" s="156" t="s">
        <v>254</v>
      </c>
      <c r="AU282" s="156" t="s">
        <v>83</v>
      </c>
      <c r="AY282" s="17" t="s">
        <v>156</v>
      </c>
      <c r="BE282" s="157">
        <f>IF(N282="základní",J282,0)</f>
        <v>1932.06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81</v>
      </c>
      <c r="BK282" s="157">
        <f>ROUND(I282*H282,2)</f>
        <v>1932.06</v>
      </c>
      <c r="BL282" s="17" t="s">
        <v>163</v>
      </c>
      <c r="BM282" s="156" t="s">
        <v>1701</v>
      </c>
    </row>
    <row r="283" spans="1:65" s="2" customFormat="1">
      <c r="A283" s="29"/>
      <c r="B283" s="30"/>
      <c r="C283" s="29"/>
      <c r="D283" s="158" t="s">
        <v>165</v>
      </c>
      <c r="E283" s="29"/>
      <c r="F283" s="159" t="s">
        <v>1275</v>
      </c>
      <c r="G283" s="29"/>
      <c r="H283" s="29"/>
      <c r="I283" s="29"/>
      <c r="J283" s="29"/>
      <c r="K283" s="29"/>
      <c r="L283" s="30"/>
      <c r="M283" s="160"/>
      <c r="N283" s="161"/>
      <c r="O283" s="55"/>
      <c r="P283" s="55"/>
      <c r="Q283" s="55"/>
      <c r="R283" s="55"/>
      <c r="S283" s="55"/>
      <c r="T283" s="56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T283" s="17" t="s">
        <v>165</v>
      </c>
      <c r="AU283" s="17" t="s">
        <v>83</v>
      </c>
    </row>
    <row r="284" spans="1:65" s="13" customFormat="1">
      <c r="B284" s="162"/>
      <c r="D284" s="158" t="s">
        <v>167</v>
      </c>
      <c r="E284" s="163" t="s">
        <v>1</v>
      </c>
      <c r="F284" s="164" t="s">
        <v>1702</v>
      </c>
      <c r="H284" s="165">
        <v>13.7</v>
      </c>
      <c r="L284" s="162"/>
      <c r="M284" s="166"/>
      <c r="N284" s="167"/>
      <c r="O284" s="167"/>
      <c r="P284" s="167"/>
      <c r="Q284" s="167"/>
      <c r="R284" s="167"/>
      <c r="S284" s="167"/>
      <c r="T284" s="168"/>
      <c r="AT284" s="163" t="s">
        <v>167</v>
      </c>
      <c r="AU284" s="163" t="s">
        <v>83</v>
      </c>
      <c r="AV284" s="13" t="s">
        <v>83</v>
      </c>
      <c r="AW284" s="13" t="s">
        <v>30</v>
      </c>
      <c r="AX284" s="13" t="s">
        <v>81</v>
      </c>
      <c r="AY284" s="163" t="s">
        <v>156</v>
      </c>
    </row>
    <row r="285" spans="1:65" s="13" customFormat="1">
      <c r="B285" s="162"/>
      <c r="D285" s="158" t="s">
        <v>167</v>
      </c>
      <c r="F285" s="164" t="s">
        <v>1703</v>
      </c>
      <c r="H285" s="165">
        <v>13.837</v>
      </c>
      <c r="L285" s="162"/>
      <c r="M285" s="166"/>
      <c r="N285" s="167"/>
      <c r="O285" s="167"/>
      <c r="P285" s="167"/>
      <c r="Q285" s="167"/>
      <c r="R285" s="167"/>
      <c r="S285" s="167"/>
      <c r="T285" s="168"/>
      <c r="AT285" s="163" t="s">
        <v>167</v>
      </c>
      <c r="AU285" s="163" t="s">
        <v>83</v>
      </c>
      <c r="AV285" s="13" t="s">
        <v>83</v>
      </c>
      <c r="AW285" s="13" t="s">
        <v>3</v>
      </c>
      <c r="AX285" s="13" t="s">
        <v>81</v>
      </c>
      <c r="AY285" s="163" t="s">
        <v>156</v>
      </c>
    </row>
    <row r="286" spans="1:65" s="2" customFormat="1" ht="24" customHeight="1">
      <c r="A286" s="29"/>
      <c r="B286" s="145"/>
      <c r="C286" s="146" t="s">
        <v>429</v>
      </c>
      <c r="D286" s="146" t="s">
        <v>158</v>
      </c>
      <c r="E286" s="147" t="s">
        <v>808</v>
      </c>
      <c r="F286" s="148" t="s">
        <v>809</v>
      </c>
      <c r="G286" s="149" t="s">
        <v>161</v>
      </c>
      <c r="H286" s="150">
        <v>0.93500000000000005</v>
      </c>
      <c r="I286" s="151">
        <v>4390.16</v>
      </c>
      <c r="J286" s="151">
        <f>ROUND(I286*H286,2)</f>
        <v>4104.8</v>
      </c>
      <c r="K286" s="148" t="s">
        <v>162</v>
      </c>
      <c r="L286" s="30"/>
      <c r="M286" s="152" t="s">
        <v>1</v>
      </c>
      <c r="N286" s="153" t="s">
        <v>39</v>
      </c>
      <c r="O286" s="154">
        <v>3.6440000000000001</v>
      </c>
      <c r="P286" s="154">
        <f>O286*H286</f>
        <v>3.4071400000000005</v>
      </c>
      <c r="Q286" s="154">
        <v>2.2667199999999998</v>
      </c>
      <c r="R286" s="154">
        <f>Q286*H286</f>
        <v>2.1193832000000001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163</v>
      </c>
      <c r="AT286" s="156" t="s">
        <v>158</v>
      </c>
      <c r="AU286" s="156" t="s">
        <v>83</v>
      </c>
      <c r="AY286" s="17" t="s">
        <v>156</v>
      </c>
      <c r="BE286" s="157">
        <f>IF(N286="základní",J286,0)</f>
        <v>4104.8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81</v>
      </c>
      <c r="BK286" s="157">
        <f>ROUND(I286*H286,2)</f>
        <v>4104.8</v>
      </c>
      <c r="BL286" s="17" t="s">
        <v>163</v>
      </c>
      <c r="BM286" s="156" t="s">
        <v>1704</v>
      </c>
    </row>
    <row r="287" spans="1:65" s="2" customFormat="1" ht="19.2">
      <c r="A287" s="29"/>
      <c r="B287" s="30"/>
      <c r="C287" s="29"/>
      <c r="D287" s="158" t="s">
        <v>165</v>
      </c>
      <c r="E287" s="29"/>
      <c r="F287" s="159" t="s">
        <v>811</v>
      </c>
      <c r="G287" s="29"/>
      <c r="H287" s="29"/>
      <c r="I287" s="29"/>
      <c r="J287" s="29"/>
      <c r="K287" s="29"/>
      <c r="L287" s="30"/>
      <c r="M287" s="160"/>
      <c r="N287" s="161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165</v>
      </c>
      <c r="AU287" s="17" t="s">
        <v>83</v>
      </c>
    </row>
    <row r="288" spans="1:65" s="13" customFormat="1">
      <c r="B288" s="162"/>
      <c r="D288" s="158" t="s">
        <v>167</v>
      </c>
      <c r="E288" s="163" t="s">
        <v>1</v>
      </c>
      <c r="F288" s="164" t="s">
        <v>1705</v>
      </c>
      <c r="H288" s="165">
        <v>0.93500000000000005</v>
      </c>
      <c r="L288" s="162"/>
      <c r="M288" s="166"/>
      <c r="N288" s="167"/>
      <c r="O288" s="167"/>
      <c r="P288" s="167"/>
      <c r="Q288" s="167"/>
      <c r="R288" s="167"/>
      <c r="S288" s="167"/>
      <c r="T288" s="168"/>
      <c r="AT288" s="163" t="s">
        <v>167</v>
      </c>
      <c r="AU288" s="163" t="s">
        <v>83</v>
      </c>
      <c r="AV288" s="13" t="s">
        <v>83</v>
      </c>
      <c r="AW288" s="13" t="s">
        <v>30</v>
      </c>
      <c r="AX288" s="13" t="s">
        <v>81</v>
      </c>
      <c r="AY288" s="163" t="s">
        <v>156</v>
      </c>
    </row>
    <row r="289" spans="1:65" s="2" customFormat="1" ht="24" customHeight="1">
      <c r="A289" s="29"/>
      <c r="B289" s="145"/>
      <c r="C289" s="146" t="s">
        <v>435</v>
      </c>
      <c r="D289" s="146" t="s">
        <v>158</v>
      </c>
      <c r="E289" s="147" t="s">
        <v>813</v>
      </c>
      <c r="F289" s="148" t="s">
        <v>814</v>
      </c>
      <c r="G289" s="149" t="s">
        <v>291</v>
      </c>
      <c r="H289" s="150">
        <v>5.5</v>
      </c>
      <c r="I289" s="151">
        <v>238.66</v>
      </c>
      <c r="J289" s="151">
        <f>ROUND(I289*H289,2)</f>
        <v>1312.63</v>
      </c>
      <c r="K289" s="148" t="s">
        <v>162</v>
      </c>
      <c r="L289" s="30"/>
      <c r="M289" s="152" t="s">
        <v>1</v>
      </c>
      <c r="N289" s="153" t="s">
        <v>39</v>
      </c>
      <c r="O289" s="154">
        <v>0.19600000000000001</v>
      </c>
      <c r="P289" s="154">
        <f>O289*H289</f>
        <v>1.0780000000000001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163</v>
      </c>
      <c r="AT289" s="156" t="s">
        <v>158</v>
      </c>
      <c r="AU289" s="156" t="s">
        <v>83</v>
      </c>
      <c r="AY289" s="17" t="s">
        <v>156</v>
      </c>
      <c r="BE289" s="157">
        <f>IF(N289="základní",J289,0)</f>
        <v>1312.63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81</v>
      </c>
      <c r="BK289" s="157">
        <f>ROUND(I289*H289,2)</f>
        <v>1312.63</v>
      </c>
      <c r="BL289" s="17" t="s">
        <v>163</v>
      </c>
      <c r="BM289" s="156" t="s">
        <v>1706</v>
      </c>
    </row>
    <row r="290" spans="1:65" s="2" customFormat="1" ht="19.2">
      <c r="A290" s="29"/>
      <c r="B290" s="30"/>
      <c r="C290" s="29"/>
      <c r="D290" s="158" t="s">
        <v>165</v>
      </c>
      <c r="E290" s="29"/>
      <c r="F290" s="159" t="s">
        <v>816</v>
      </c>
      <c r="G290" s="29"/>
      <c r="H290" s="29"/>
      <c r="I290" s="29"/>
      <c r="J290" s="29"/>
      <c r="K290" s="29"/>
      <c r="L290" s="30"/>
      <c r="M290" s="160"/>
      <c r="N290" s="161"/>
      <c r="O290" s="55"/>
      <c r="P290" s="55"/>
      <c r="Q290" s="55"/>
      <c r="R290" s="55"/>
      <c r="S290" s="55"/>
      <c r="T290" s="5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T290" s="17" t="s">
        <v>165</v>
      </c>
      <c r="AU290" s="17" t="s">
        <v>83</v>
      </c>
    </row>
    <row r="291" spans="1:65" s="13" customFormat="1">
      <c r="B291" s="162"/>
      <c r="D291" s="158" t="s">
        <v>167</v>
      </c>
      <c r="E291" s="163" t="s">
        <v>1</v>
      </c>
      <c r="F291" s="164" t="s">
        <v>1267</v>
      </c>
      <c r="H291" s="165">
        <v>5.5</v>
      </c>
      <c r="L291" s="162"/>
      <c r="M291" s="166"/>
      <c r="N291" s="167"/>
      <c r="O291" s="167"/>
      <c r="P291" s="167"/>
      <c r="Q291" s="167"/>
      <c r="R291" s="167"/>
      <c r="S291" s="167"/>
      <c r="T291" s="168"/>
      <c r="AT291" s="163" t="s">
        <v>167</v>
      </c>
      <c r="AU291" s="163" t="s">
        <v>83</v>
      </c>
      <c r="AV291" s="13" t="s">
        <v>83</v>
      </c>
      <c r="AW291" s="13" t="s">
        <v>30</v>
      </c>
      <c r="AX291" s="13" t="s">
        <v>81</v>
      </c>
      <c r="AY291" s="163" t="s">
        <v>156</v>
      </c>
    </row>
    <row r="292" spans="1:65" s="2" customFormat="1" ht="24" customHeight="1">
      <c r="A292" s="29"/>
      <c r="B292" s="145"/>
      <c r="C292" s="176" t="s">
        <v>712</v>
      </c>
      <c r="D292" s="176" t="s">
        <v>254</v>
      </c>
      <c r="E292" s="177" t="s">
        <v>818</v>
      </c>
      <c r="F292" s="178" t="s">
        <v>819</v>
      </c>
      <c r="G292" s="179" t="s">
        <v>291</v>
      </c>
      <c r="H292" s="180">
        <v>5.5</v>
      </c>
      <c r="I292" s="181">
        <v>2890.49</v>
      </c>
      <c r="J292" s="181">
        <f>ROUND(I292*H292,2)</f>
        <v>15897.7</v>
      </c>
      <c r="K292" s="178" t="s">
        <v>162</v>
      </c>
      <c r="L292" s="182"/>
      <c r="M292" s="183" t="s">
        <v>1</v>
      </c>
      <c r="N292" s="184" t="s">
        <v>39</v>
      </c>
      <c r="O292" s="154">
        <v>0</v>
      </c>
      <c r="P292" s="154">
        <f>O292*H292</f>
        <v>0</v>
      </c>
      <c r="Q292" s="154">
        <v>4.5359999999999998E-2</v>
      </c>
      <c r="R292" s="154">
        <f>Q292*H292</f>
        <v>0.24947999999999998</v>
      </c>
      <c r="S292" s="154">
        <v>0</v>
      </c>
      <c r="T292" s="155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6" t="s">
        <v>208</v>
      </c>
      <c r="AT292" s="156" t="s">
        <v>254</v>
      </c>
      <c r="AU292" s="156" t="s">
        <v>83</v>
      </c>
      <c r="AY292" s="17" t="s">
        <v>156</v>
      </c>
      <c r="BE292" s="157">
        <f>IF(N292="základní",J292,0)</f>
        <v>15897.7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7" t="s">
        <v>81</v>
      </c>
      <c r="BK292" s="157">
        <f>ROUND(I292*H292,2)</f>
        <v>15897.7</v>
      </c>
      <c r="BL292" s="17" t="s">
        <v>163</v>
      </c>
      <c r="BM292" s="156" t="s">
        <v>1707</v>
      </c>
    </row>
    <row r="293" spans="1:65" s="2" customFormat="1">
      <c r="A293" s="29"/>
      <c r="B293" s="30"/>
      <c r="C293" s="29"/>
      <c r="D293" s="158" t="s">
        <v>165</v>
      </c>
      <c r="E293" s="29"/>
      <c r="F293" s="159" t="s">
        <v>819</v>
      </c>
      <c r="G293" s="29"/>
      <c r="H293" s="29"/>
      <c r="I293" s="29"/>
      <c r="J293" s="29"/>
      <c r="K293" s="29"/>
      <c r="L293" s="30"/>
      <c r="M293" s="160"/>
      <c r="N293" s="161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165</v>
      </c>
      <c r="AU293" s="17" t="s">
        <v>83</v>
      </c>
    </row>
    <row r="294" spans="1:65" s="13" customFormat="1">
      <c r="B294" s="162"/>
      <c r="D294" s="158" t="s">
        <v>167</v>
      </c>
      <c r="E294" s="163" t="s">
        <v>1</v>
      </c>
      <c r="F294" s="164" t="s">
        <v>1267</v>
      </c>
      <c r="H294" s="165">
        <v>5.5</v>
      </c>
      <c r="L294" s="162"/>
      <c r="M294" s="166"/>
      <c r="N294" s="167"/>
      <c r="O294" s="167"/>
      <c r="P294" s="167"/>
      <c r="Q294" s="167"/>
      <c r="R294" s="167"/>
      <c r="S294" s="167"/>
      <c r="T294" s="168"/>
      <c r="AT294" s="163" t="s">
        <v>167</v>
      </c>
      <c r="AU294" s="163" t="s">
        <v>83</v>
      </c>
      <c r="AV294" s="13" t="s">
        <v>83</v>
      </c>
      <c r="AW294" s="13" t="s">
        <v>30</v>
      </c>
      <c r="AX294" s="13" t="s">
        <v>81</v>
      </c>
      <c r="AY294" s="163" t="s">
        <v>156</v>
      </c>
    </row>
    <row r="295" spans="1:65" s="2" customFormat="1" ht="24" customHeight="1">
      <c r="A295" s="29"/>
      <c r="B295" s="145"/>
      <c r="C295" s="146" t="s">
        <v>715</v>
      </c>
      <c r="D295" s="146" t="s">
        <v>158</v>
      </c>
      <c r="E295" s="147" t="s">
        <v>1463</v>
      </c>
      <c r="F295" s="148" t="s">
        <v>1464</v>
      </c>
      <c r="G295" s="149" t="s">
        <v>225</v>
      </c>
      <c r="H295" s="150">
        <v>11.5</v>
      </c>
      <c r="I295" s="151">
        <v>61.9</v>
      </c>
      <c r="J295" s="151">
        <f>ROUND(I295*H295,2)</f>
        <v>711.85</v>
      </c>
      <c r="K295" s="148" t="s">
        <v>162</v>
      </c>
      <c r="L295" s="30"/>
      <c r="M295" s="152" t="s">
        <v>1</v>
      </c>
      <c r="N295" s="153" t="s">
        <v>39</v>
      </c>
      <c r="O295" s="154">
        <v>0.08</v>
      </c>
      <c r="P295" s="154">
        <f>O295*H295</f>
        <v>0.92</v>
      </c>
      <c r="Q295" s="154">
        <v>4.6999999999999999E-4</v>
      </c>
      <c r="R295" s="154">
        <f>Q295*H295</f>
        <v>5.4050000000000001E-3</v>
      </c>
      <c r="S295" s="154">
        <v>0</v>
      </c>
      <c r="T295" s="155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6" t="s">
        <v>163</v>
      </c>
      <c r="AT295" s="156" t="s">
        <v>158</v>
      </c>
      <c r="AU295" s="156" t="s">
        <v>83</v>
      </c>
      <c r="AY295" s="17" t="s">
        <v>156</v>
      </c>
      <c r="BE295" s="157">
        <f>IF(N295="základní",J295,0)</f>
        <v>711.85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7" t="s">
        <v>81</v>
      </c>
      <c r="BK295" s="157">
        <f>ROUND(I295*H295,2)</f>
        <v>711.85</v>
      </c>
      <c r="BL295" s="17" t="s">
        <v>163</v>
      </c>
      <c r="BM295" s="156" t="s">
        <v>1708</v>
      </c>
    </row>
    <row r="296" spans="1:65" s="2" customFormat="1" ht="19.2">
      <c r="A296" s="29"/>
      <c r="B296" s="30"/>
      <c r="C296" s="29"/>
      <c r="D296" s="158" t="s">
        <v>165</v>
      </c>
      <c r="E296" s="29"/>
      <c r="F296" s="159" t="s">
        <v>1466</v>
      </c>
      <c r="G296" s="29"/>
      <c r="H296" s="29"/>
      <c r="I296" s="29"/>
      <c r="J296" s="29"/>
      <c r="K296" s="29"/>
      <c r="L296" s="30"/>
      <c r="M296" s="160"/>
      <c r="N296" s="161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165</v>
      </c>
      <c r="AU296" s="17" t="s">
        <v>83</v>
      </c>
    </row>
    <row r="297" spans="1:65" s="13" customFormat="1">
      <c r="B297" s="162"/>
      <c r="D297" s="158" t="s">
        <v>167</v>
      </c>
      <c r="E297" s="163" t="s">
        <v>1</v>
      </c>
      <c r="F297" s="164" t="s">
        <v>1687</v>
      </c>
      <c r="H297" s="165">
        <v>11.5</v>
      </c>
      <c r="L297" s="162"/>
      <c r="M297" s="166"/>
      <c r="N297" s="167"/>
      <c r="O297" s="167"/>
      <c r="P297" s="167"/>
      <c r="Q297" s="167"/>
      <c r="R297" s="167"/>
      <c r="S297" s="167"/>
      <c r="T297" s="168"/>
      <c r="AT297" s="163" t="s">
        <v>167</v>
      </c>
      <c r="AU297" s="163" t="s">
        <v>83</v>
      </c>
      <c r="AV297" s="13" t="s">
        <v>83</v>
      </c>
      <c r="AW297" s="13" t="s">
        <v>30</v>
      </c>
      <c r="AX297" s="13" t="s">
        <v>81</v>
      </c>
      <c r="AY297" s="163" t="s">
        <v>156</v>
      </c>
    </row>
    <row r="298" spans="1:65" s="2" customFormat="1" ht="24" customHeight="1">
      <c r="A298" s="29"/>
      <c r="B298" s="145"/>
      <c r="C298" s="146" t="s">
        <v>717</v>
      </c>
      <c r="D298" s="146" t="s">
        <v>158</v>
      </c>
      <c r="E298" s="147" t="s">
        <v>821</v>
      </c>
      <c r="F298" s="148" t="s">
        <v>822</v>
      </c>
      <c r="G298" s="149" t="s">
        <v>291</v>
      </c>
      <c r="H298" s="150">
        <v>59</v>
      </c>
      <c r="I298" s="151">
        <v>79.75</v>
      </c>
      <c r="J298" s="151">
        <f>ROUND(I298*H298,2)</f>
        <v>4705.25</v>
      </c>
      <c r="K298" s="148" t="s">
        <v>162</v>
      </c>
      <c r="L298" s="30"/>
      <c r="M298" s="152" t="s">
        <v>1</v>
      </c>
      <c r="N298" s="153" t="s">
        <v>39</v>
      </c>
      <c r="O298" s="154">
        <v>0.186</v>
      </c>
      <c r="P298" s="154">
        <f>O298*H298</f>
        <v>10.974</v>
      </c>
      <c r="Q298" s="154">
        <v>6.0999999999999997E-4</v>
      </c>
      <c r="R298" s="154">
        <f>Q298*H298</f>
        <v>3.5990000000000001E-2</v>
      </c>
      <c r="S298" s="154">
        <v>0</v>
      </c>
      <c r="T298" s="155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6" t="s">
        <v>163</v>
      </c>
      <c r="AT298" s="156" t="s">
        <v>158</v>
      </c>
      <c r="AU298" s="156" t="s">
        <v>83</v>
      </c>
      <c r="AY298" s="17" t="s">
        <v>156</v>
      </c>
      <c r="BE298" s="157">
        <f>IF(N298="základní",J298,0)</f>
        <v>4705.25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7" t="s">
        <v>81</v>
      </c>
      <c r="BK298" s="157">
        <f>ROUND(I298*H298,2)</f>
        <v>4705.25</v>
      </c>
      <c r="BL298" s="17" t="s">
        <v>163</v>
      </c>
      <c r="BM298" s="156" t="s">
        <v>1709</v>
      </c>
    </row>
    <row r="299" spans="1:65" s="2" customFormat="1" ht="38.4">
      <c r="A299" s="29"/>
      <c r="B299" s="30"/>
      <c r="C299" s="29"/>
      <c r="D299" s="158" t="s">
        <v>165</v>
      </c>
      <c r="E299" s="29"/>
      <c r="F299" s="159" t="s">
        <v>824</v>
      </c>
      <c r="G299" s="29"/>
      <c r="H299" s="29"/>
      <c r="I299" s="29"/>
      <c r="J299" s="29"/>
      <c r="K299" s="29"/>
      <c r="L299" s="30"/>
      <c r="M299" s="160"/>
      <c r="N299" s="161"/>
      <c r="O299" s="55"/>
      <c r="P299" s="55"/>
      <c r="Q299" s="55"/>
      <c r="R299" s="55"/>
      <c r="S299" s="55"/>
      <c r="T299" s="5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T299" s="17" t="s">
        <v>165</v>
      </c>
      <c r="AU299" s="17" t="s">
        <v>83</v>
      </c>
    </row>
    <row r="300" spans="1:65" s="13" customFormat="1">
      <c r="B300" s="162"/>
      <c r="D300" s="158" t="s">
        <v>167</v>
      </c>
      <c r="E300" s="163" t="s">
        <v>1</v>
      </c>
      <c r="F300" s="164" t="s">
        <v>996</v>
      </c>
      <c r="H300" s="165">
        <v>59</v>
      </c>
      <c r="L300" s="162"/>
      <c r="M300" s="166"/>
      <c r="N300" s="167"/>
      <c r="O300" s="167"/>
      <c r="P300" s="167"/>
      <c r="Q300" s="167"/>
      <c r="R300" s="167"/>
      <c r="S300" s="167"/>
      <c r="T300" s="168"/>
      <c r="AT300" s="163" t="s">
        <v>167</v>
      </c>
      <c r="AU300" s="163" t="s">
        <v>83</v>
      </c>
      <c r="AV300" s="13" t="s">
        <v>83</v>
      </c>
      <c r="AW300" s="13" t="s">
        <v>30</v>
      </c>
      <c r="AX300" s="13" t="s">
        <v>81</v>
      </c>
      <c r="AY300" s="163" t="s">
        <v>156</v>
      </c>
    </row>
    <row r="301" spans="1:65" s="2" customFormat="1" ht="16.5" customHeight="1">
      <c r="A301" s="29"/>
      <c r="B301" s="145"/>
      <c r="C301" s="146" t="s">
        <v>719</v>
      </c>
      <c r="D301" s="146" t="s">
        <v>158</v>
      </c>
      <c r="E301" s="147" t="s">
        <v>950</v>
      </c>
      <c r="F301" s="148" t="s">
        <v>951</v>
      </c>
      <c r="G301" s="149" t="s">
        <v>291</v>
      </c>
      <c r="H301" s="150">
        <v>59</v>
      </c>
      <c r="I301" s="151">
        <v>62.67</v>
      </c>
      <c r="J301" s="151">
        <f>ROUND(I301*H301,2)</f>
        <v>3697.53</v>
      </c>
      <c r="K301" s="148" t="s">
        <v>162</v>
      </c>
      <c r="L301" s="30"/>
      <c r="M301" s="152" t="s">
        <v>1</v>
      </c>
      <c r="N301" s="153" t="s">
        <v>39</v>
      </c>
      <c r="O301" s="154">
        <v>0.155</v>
      </c>
      <c r="P301" s="154">
        <f>O301*H301</f>
        <v>9.1449999999999996</v>
      </c>
      <c r="Q301" s="154">
        <v>0</v>
      </c>
      <c r="R301" s="154">
        <f>Q301*H301</f>
        <v>0</v>
      </c>
      <c r="S301" s="154">
        <v>0</v>
      </c>
      <c r="T301" s="155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6" t="s">
        <v>163</v>
      </c>
      <c r="AT301" s="156" t="s">
        <v>158</v>
      </c>
      <c r="AU301" s="156" t="s">
        <v>83</v>
      </c>
      <c r="AY301" s="17" t="s">
        <v>156</v>
      </c>
      <c r="BE301" s="157">
        <f>IF(N301="základní",J301,0)</f>
        <v>3697.53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7" t="s">
        <v>81</v>
      </c>
      <c r="BK301" s="157">
        <f>ROUND(I301*H301,2)</f>
        <v>3697.53</v>
      </c>
      <c r="BL301" s="17" t="s">
        <v>163</v>
      </c>
      <c r="BM301" s="156" t="s">
        <v>1710</v>
      </c>
    </row>
    <row r="302" spans="1:65" s="2" customFormat="1" ht="19.2">
      <c r="A302" s="29"/>
      <c r="B302" s="30"/>
      <c r="C302" s="29"/>
      <c r="D302" s="158" t="s">
        <v>165</v>
      </c>
      <c r="E302" s="29"/>
      <c r="F302" s="159" t="s">
        <v>953</v>
      </c>
      <c r="G302" s="29"/>
      <c r="H302" s="29"/>
      <c r="I302" s="29"/>
      <c r="J302" s="29"/>
      <c r="K302" s="29"/>
      <c r="L302" s="30"/>
      <c r="M302" s="160"/>
      <c r="N302" s="161"/>
      <c r="O302" s="55"/>
      <c r="P302" s="55"/>
      <c r="Q302" s="55"/>
      <c r="R302" s="55"/>
      <c r="S302" s="55"/>
      <c r="T302" s="56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T302" s="17" t="s">
        <v>165</v>
      </c>
      <c r="AU302" s="17" t="s">
        <v>83</v>
      </c>
    </row>
    <row r="303" spans="1:65" s="13" customFormat="1">
      <c r="B303" s="162"/>
      <c r="D303" s="158" t="s">
        <v>167</v>
      </c>
      <c r="E303" s="163" t="s">
        <v>1</v>
      </c>
      <c r="F303" s="164" t="s">
        <v>996</v>
      </c>
      <c r="H303" s="165">
        <v>59</v>
      </c>
      <c r="L303" s="162"/>
      <c r="M303" s="166"/>
      <c r="N303" s="167"/>
      <c r="O303" s="167"/>
      <c r="P303" s="167"/>
      <c r="Q303" s="167"/>
      <c r="R303" s="167"/>
      <c r="S303" s="167"/>
      <c r="T303" s="168"/>
      <c r="AT303" s="163" t="s">
        <v>167</v>
      </c>
      <c r="AU303" s="163" t="s">
        <v>83</v>
      </c>
      <c r="AV303" s="13" t="s">
        <v>83</v>
      </c>
      <c r="AW303" s="13" t="s">
        <v>30</v>
      </c>
      <c r="AX303" s="13" t="s">
        <v>81</v>
      </c>
      <c r="AY303" s="163" t="s">
        <v>156</v>
      </c>
    </row>
    <row r="304" spans="1:65" s="2" customFormat="1" ht="16.5" customHeight="1">
      <c r="A304" s="29"/>
      <c r="B304" s="145"/>
      <c r="C304" s="146" t="s">
        <v>721</v>
      </c>
      <c r="D304" s="146" t="s">
        <v>158</v>
      </c>
      <c r="E304" s="147" t="s">
        <v>825</v>
      </c>
      <c r="F304" s="148" t="s">
        <v>826</v>
      </c>
      <c r="G304" s="149" t="s">
        <v>291</v>
      </c>
      <c r="H304" s="150">
        <v>59.3</v>
      </c>
      <c r="I304" s="151">
        <v>121.24</v>
      </c>
      <c r="J304" s="151">
        <f>ROUND(I304*H304,2)</f>
        <v>7189.53</v>
      </c>
      <c r="K304" s="148" t="s">
        <v>162</v>
      </c>
      <c r="L304" s="30"/>
      <c r="M304" s="152" t="s">
        <v>1</v>
      </c>
      <c r="N304" s="153" t="s">
        <v>39</v>
      </c>
      <c r="O304" s="154">
        <v>0.30499999999999999</v>
      </c>
      <c r="P304" s="154">
        <f>O304*H304</f>
        <v>18.086499999999997</v>
      </c>
      <c r="Q304" s="154">
        <v>0</v>
      </c>
      <c r="R304" s="154">
        <f>Q304*H304</f>
        <v>0</v>
      </c>
      <c r="S304" s="154">
        <v>0</v>
      </c>
      <c r="T304" s="155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6" t="s">
        <v>163</v>
      </c>
      <c r="AT304" s="156" t="s">
        <v>158</v>
      </c>
      <c r="AU304" s="156" t="s">
        <v>83</v>
      </c>
      <c r="AY304" s="17" t="s">
        <v>156</v>
      </c>
      <c r="BE304" s="157">
        <f>IF(N304="základní",J304,0)</f>
        <v>7189.53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7" t="s">
        <v>81</v>
      </c>
      <c r="BK304" s="157">
        <f>ROUND(I304*H304,2)</f>
        <v>7189.53</v>
      </c>
      <c r="BL304" s="17" t="s">
        <v>163</v>
      </c>
      <c r="BM304" s="156" t="s">
        <v>1711</v>
      </c>
    </row>
    <row r="305" spans="1:65" s="2" customFormat="1" ht="19.2">
      <c r="A305" s="29"/>
      <c r="B305" s="30"/>
      <c r="C305" s="29"/>
      <c r="D305" s="158" t="s">
        <v>165</v>
      </c>
      <c r="E305" s="29"/>
      <c r="F305" s="159" t="s">
        <v>828</v>
      </c>
      <c r="G305" s="29"/>
      <c r="H305" s="29"/>
      <c r="I305" s="29"/>
      <c r="J305" s="29"/>
      <c r="K305" s="29"/>
      <c r="L305" s="30"/>
      <c r="M305" s="160"/>
      <c r="N305" s="161"/>
      <c r="O305" s="55"/>
      <c r="P305" s="55"/>
      <c r="Q305" s="55"/>
      <c r="R305" s="55"/>
      <c r="S305" s="55"/>
      <c r="T305" s="56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T305" s="17" t="s">
        <v>165</v>
      </c>
      <c r="AU305" s="17" t="s">
        <v>83</v>
      </c>
    </row>
    <row r="306" spans="1:65" s="13" customFormat="1">
      <c r="B306" s="162"/>
      <c r="D306" s="158" t="s">
        <v>167</v>
      </c>
      <c r="E306" s="163" t="s">
        <v>1</v>
      </c>
      <c r="F306" s="164" t="s">
        <v>1712</v>
      </c>
      <c r="H306" s="165">
        <v>59.3</v>
      </c>
      <c r="L306" s="162"/>
      <c r="M306" s="166"/>
      <c r="N306" s="167"/>
      <c r="O306" s="167"/>
      <c r="P306" s="167"/>
      <c r="Q306" s="167"/>
      <c r="R306" s="167"/>
      <c r="S306" s="167"/>
      <c r="T306" s="168"/>
      <c r="AT306" s="163" t="s">
        <v>167</v>
      </c>
      <c r="AU306" s="163" t="s">
        <v>83</v>
      </c>
      <c r="AV306" s="13" t="s">
        <v>83</v>
      </c>
      <c r="AW306" s="13" t="s">
        <v>30</v>
      </c>
      <c r="AX306" s="13" t="s">
        <v>81</v>
      </c>
      <c r="AY306" s="163" t="s">
        <v>156</v>
      </c>
    </row>
    <row r="307" spans="1:65" s="12" customFormat="1" ht="20.85" customHeight="1">
      <c r="B307" s="133"/>
      <c r="D307" s="134" t="s">
        <v>73</v>
      </c>
      <c r="E307" s="143" t="s">
        <v>354</v>
      </c>
      <c r="F307" s="143" t="s">
        <v>355</v>
      </c>
      <c r="J307" s="144">
        <f>BK307</f>
        <v>4659.4799999999996</v>
      </c>
      <c r="L307" s="133"/>
      <c r="M307" s="137"/>
      <c r="N307" s="138"/>
      <c r="O307" s="138"/>
      <c r="P307" s="139">
        <f>SUM(P308:P316)</f>
        <v>5.065100000000001</v>
      </c>
      <c r="Q307" s="138"/>
      <c r="R307" s="139">
        <f>SUM(R308:R316)</f>
        <v>8.9099999999999997E-4</v>
      </c>
      <c r="S307" s="138"/>
      <c r="T307" s="140">
        <f>SUM(T308:T316)</f>
        <v>8.9650999999999996</v>
      </c>
      <c r="AR307" s="134" t="s">
        <v>81</v>
      </c>
      <c r="AT307" s="141" t="s">
        <v>73</v>
      </c>
      <c r="AU307" s="141" t="s">
        <v>83</v>
      </c>
      <c r="AY307" s="134" t="s">
        <v>156</v>
      </c>
      <c r="BK307" s="142">
        <f>SUM(BK308:BK316)</f>
        <v>4659.4799999999996</v>
      </c>
    </row>
    <row r="308" spans="1:65" s="2" customFormat="1" ht="24" customHeight="1">
      <c r="A308" s="29"/>
      <c r="B308" s="145"/>
      <c r="C308" s="146" t="s">
        <v>969</v>
      </c>
      <c r="D308" s="146" t="s">
        <v>158</v>
      </c>
      <c r="E308" s="147" t="s">
        <v>370</v>
      </c>
      <c r="F308" s="148" t="s">
        <v>371</v>
      </c>
      <c r="G308" s="149" t="s">
        <v>225</v>
      </c>
      <c r="H308" s="150">
        <v>9.1</v>
      </c>
      <c r="I308" s="151">
        <v>52.84</v>
      </c>
      <c r="J308" s="151">
        <f>ROUND(I308*H308,2)</f>
        <v>480.84</v>
      </c>
      <c r="K308" s="148" t="s">
        <v>162</v>
      </c>
      <c r="L308" s="30"/>
      <c r="M308" s="152" t="s">
        <v>1</v>
      </c>
      <c r="N308" s="153" t="s">
        <v>39</v>
      </c>
      <c r="O308" s="154">
        <v>0.11600000000000001</v>
      </c>
      <c r="P308" s="154">
        <f>O308*H308</f>
        <v>1.0556000000000001</v>
      </c>
      <c r="Q308" s="154">
        <v>0</v>
      </c>
      <c r="R308" s="154">
        <f>Q308*H308</f>
        <v>0</v>
      </c>
      <c r="S308" s="154">
        <v>0.28999999999999998</v>
      </c>
      <c r="T308" s="155">
        <f>S308*H308</f>
        <v>2.6389999999999998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6" t="s">
        <v>163</v>
      </c>
      <c r="AT308" s="156" t="s">
        <v>158</v>
      </c>
      <c r="AU308" s="156" t="s">
        <v>178</v>
      </c>
      <c r="AY308" s="17" t="s">
        <v>156</v>
      </c>
      <c r="BE308" s="157">
        <f>IF(N308="základní",J308,0)</f>
        <v>480.84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81</v>
      </c>
      <c r="BK308" s="157">
        <f>ROUND(I308*H308,2)</f>
        <v>480.84</v>
      </c>
      <c r="BL308" s="17" t="s">
        <v>163</v>
      </c>
      <c r="BM308" s="156" t="s">
        <v>1713</v>
      </c>
    </row>
    <row r="309" spans="1:65" s="2" customFormat="1" ht="38.4">
      <c r="A309" s="29"/>
      <c r="B309" s="30"/>
      <c r="C309" s="29"/>
      <c r="D309" s="158" t="s">
        <v>165</v>
      </c>
      <c r="E309" s="29"/>
      <c r="F309" s="159" t="s">
        <v>373</v>
      </c>
      <c r="G309" s="29"/>
      <c r="H309" s="29"/>
      <c r="I309" s="29"/>
      <c r="J309" s="29"/>
      <c r="K309" s="29"/>
      <c r="L309" s="30"/>
      <c r="M309" s="160"/>
      <c r="N309" s="161"/>
      <c r="O309" s="55"/>
      <c r="P309" s="55"/>
      <c r="Q309" s="55"/>
      <c r="R309" s="55"/>
      <c r="S309" s="55"/>
      <c r="T309" s="56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T309" s="17" t="s">
        <v>165</v>
      </c>
      <c r="AU309" s="17" t="s">
        <v>178</v>
      </c>
    </row>
    <row r="310" spans="1:65" s="13" customFormat="1">
      <c r="B310" s="162"/>
      <c r="D310" s="158" t="s">
        <v>167</v>
      </c>
      <c r="E310" s="163" t="s">
        <v>1</v>
      </c>
      <c r="F310" s="164" t="s">
        <v>1714</v>
      </c>
      <c r="H310" s="165">
        <v>9.1</v>
      </c>
      <c r="L310" s="162"/>
      <c r="M310" s="166"/>
      <c r="N310" s="167"/>
      <c r="O310" s="167"/>
      <c r="P310" s="167"/>
      <c r="Q310" s="167"/>
      <c r="R310" s="167"/>
      <c r="S310" s="167"/>
      <c r="T310" s="168"/>
      <c r="AT310" s="163" t="s">
        <v>167</v>
      </c>
      <c r="AU310" s="163" t="s">
        <v>178</v>
      </c>
      <c r="AV310" s="13" t="s">
        <v>83</v>
      </c>
      <c r="AW310" s="13" t="s">
        <v>30</v>
      </c>
      <c r="AX310" s="13" t="s">
        <v>81</v>
      </c>
      <c r="AY310" s="163" t="s">
        <v>156</v>
      </c>
    </row>
    <row r="311" spans="1:65" s="2" customFormat="1" ht="24" customHeight="1">
      <c r="A311" s="29"/>
      <c r="B311" s="145"/>
      <c r="C311" s="146" t="s">
        <v>975</v>
      </c>
      <c r="D311" s="146" t="s">
        <v>158</v>
      </c>
      <c r="E311" s="147" t="s">
        <v>1297</v>
      </c>
      <c r="F311" s="148" t="s">
        <v>1298</v>
      </c>
      <c r="G311" s="149" t="s">
        <v>225</v>
      </c>
      <c r="H311" s="150">
        <v>14.85</v>
      </c>
      <c r="I311" s="151">
        <v>74.709999999999994</v>
      </c>
      <c r="J311" s="151">
        <f>ROUND(I311*H311,2)</f>
        <v>1109.44</v>
      </c>
      <c r="K311" s="148" t="s">
        <v>162</v>
      </c>
      <c r="L311" s="30"/>
      <c r="M311" s="152" t="s">
        <v>1</v>
      </c>
      <c r="N311" s="153" t="s">
        <v>39</v>
      </c>
      <c r="O311" s="154">
        <v>0.13</v>
      </c>
      <c r="P311" s="154">
        <f>O311*H311</f>
        <v>1.9305000000000001</v>
      </c>
      <c r="Q311" s="154">
        <v>0</v>
      </c>
      <c r="R311" s="154">
        <f>Q311*H311</f>
        <v>0</v>
      </c>
      <c r="S311" s="154">
        <v>0.22</v>
      </c>
      <c r="T311" s="155">
        <f>S311*H311</f>
        <v>3.2669999999999999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6" t="s">
        <v>163</v>
      </c>
      <c r="AT311" s="156" t="s">
        <v>158</v>
      </c>
      <c r="AU311" s="156" t="s">
        <v>178</v>
      </c>
      <c r="AY311" s="17" t="s">
        <v>156</v>
      </c>
      <c r="BE311" s="157">
        <f>IF(N311="základní",J311,0)</f>
        <v>1109.44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7" t="s">
        <v>81</v>
      </c>
      <c r="BK311" s="157">
        <f>ROUND(I311*H311,2)</f>
        <v>1109.44</v>
      </c>
      <c r="BL311" s="17" t="s">
        <v>163</v>
      </c>
      <c r="BM311" s="156" t="s">
        <v>1715</v>
      </c>
    </row>
    <row r="312" spans="1:65" s="2" customFormat="1" ht="38.4">
      <c r="A312" s="29"/>
      <c r="B312" s="30"/>
      <c r="C312" s="29"/>
      <c r="D312" s="158" t="s">
        <v>165</v>
      </c>
      <c r="E312" s="29"/>
      <c r="F312" s="159" t="s">
        <v>1300</v>
      </c>
      <c r="G312" s="29"/>
      <c r="H312" s="29"/>
      <c r="I312" s="29"/>
      <c r="J312" s="29"/>
      <c r="K312" s="29"/>
      <c r="L312" s="30"/>
      <c r="M312" s="160"/>
      <c r="N312" s="161"/>
      <c r="O312" s="55"/>
      <c r="P312" s="55"/>
      <c r="Q312" s="55"/>
      <c r="R312" s="55"/>
      <c r="S312" s="55"/>
      <c r="T312" s="56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T312" s="17" t="s">
        <v>165</v>
      </c>
      <c r="AU312" s="17" t="s">
        <v>178</v>
      </c>
    </row>
    <row r="313" spans="1:65" s="13" customFormat="1">
      <c r="B313" s="162"/>
      <c r="D313" s="158" t="s">
        <v>167</v>
      </c>
      <c r="E313" s="163" t="s">
        <v>1</v>
      </c>
      <c r="F313" s="164" t="s">
        <v>1674</v>
      </c>
      <c r="H313" s="165">
        <v>14.85</v>
      </c>
      <c r="L313" s="162"/>
      <c r="M313" s="166"/>
      <c r="N313" s="167"/>
      <c r="O313" s="167"/>
      <c r="P313" s="167"/>
      <c r="Q313" s="167"/>
      <c r="R313" s="167"/>
      <c r="S313" s="167"/>
      <c r="T313" s="168"/>
      <c r="AT313" s="163" t="s">
        <v>167</v>
      </c>
      <c r="AU313" s="163" t="s">
        <v>178</v>
      </c>
      <c r="AV313" s="13" t="s">
        <v>83</v>
      </c>
      <c r="AW313" s="13" t="s">
        <v>30</v>
      </c>
      <c r="AX313" s="13" t="s">
        <v>81</v>
      </c>
      <c r="AY313" s="163" t="s">
        <v>156</v>
      </c>
    </row>
    <row r="314" spans="1:65" s="2" customFormat="1" ht="24" customHeight="1">
      <c r="A314" s="29"/>
      <c r="B314" s="145"/>
      <c r="C314" s="146" t="s">
        <v>980</v>
      </c>
      <c r="D314" s="146" t="s">
        <v>158</v>
      </c>
      <c r="E314" s="147" t="s">
        <v>970</v>
      </c>
      <c r="F314" s="148" t="s">
        <v>971</v>
      </c>
      <c r="G314" s="149" t="s">
        <v>225</v>
      </c>
      <c r="H314" s="150">
        <v>29.7</v>
      </c>
      <c r="I314" s="151">
        <v>103.34</v>
      </c>
      <c r="J314" s="151">
        <f>ROUND(I314*H314,2)</f>
        <v>3069.2</v>
      </c>
      <c r="K314" s="148" t="s">
        <v>162</v>
      </c>
      <c r="L314" s="30"/>
      <c r="M314" s="152" t="s">
        <v>1</v>
      </c>
      <c r="N314" s="153" t="s">
        <v>39</v>
      </c>
      <c r="O314" s="154">
        <v>7.0000000000000007E-2</v>
      </c>
      <c r="P314" s="154">
        <f>O314*H314</f>
        <v>2.0790000000000002</v>
      </c>
      <c r="Q314" s="154">
        <v>3.0000000000000001E-5</v>
      </c>
      <c r="R314" s="154">
        <f>Q314*H314</f>
        <v>8.9099999999999997E-4</v>
      </c>
      <c r="S314" s="154">
        <v>0.10299999999999999</v>
      </c>
      <c r="T314" s="155">
        <f>S314*H314</f>
        <v>3.0590999999999999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6" t="s">
        <v>163</v>
      </c>
      <c r="AT314" s="156" t="s">
        <v>158</v>
      </c>
      <c r="AU314" s="156" t="s">
        <v>178</v>
      </c>
      <c r="AY314" s="17" t="s">
        <v>156</v>
      </c>
      <c r="BE314" s="157">
        <f>IF(N314="základní",J314,0)</f>
        <v>3069.2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81</v>
      </c>
      <c r="BK314" s="157">
        <f>ROUND(I314*H314,2)</f>
        <v>3069.2</v>
      </c>
      <c r="BL314" s="17" t="s">
        <v>163</v>
      </c>
      <c r="BM314" s="156" t="s">
        <v>1716</v>
      </c>
    </row>
    <row r="315" spans="1:65" s="2" customFormat="1" ht="28.8">
      <c r="A315" s="29"/>
      <c r="B315" s="30"/>
      <c r="C315" s="29"/>
      <c r="D315" s="158" t="s">
        <v>165</v>
      </c>
      <c r="E315" s="29"/>
      <c r="F315" s="159" t="s">
        <v>973</v>
      </c>
      <c r="G315" s="29"/>
      <c r="H315" s="29"/>
      <c r="I315" s="29"/>
      <c r="J315" s="29"/>
      <c r="K315" s="29"/>
      <c r="L315" s="30"/>
      <c r="M315" s="160"/>
      <c r="N315" s="161"/>
      <c r="O315" s="55"/>
      <c r="P315" s="55"/>
      <c r="Q315" s="55"/>
      <c r="R315" s="55"/>
      <c r="S315" s="55"/>
      <c r="T315" s="56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T315" s="17" t="s">
        <v>165</v>
      </c>
      <c r="AU315" s="17" t="s">
        <v>178</v>
      </c>
    </row>
    <row r="316" spans="1:65" s="13" customFormat="1">
      <c r="B316" s="162"/>
      <c r="D316" s="158" t="s">
        <v>167</v>
      </c>
      <c r="E316" s="163" t="s">
        <v>1</v>
      </c>
      <c r="F316" s="164" t="s">
        <v>1680</v>
      </c>
      <c r="H316" s="165">
        <v>29.7</v>
      </c>
      <c r="L316" s="162"/>
      <c r="M316" s="166"/>
      <c r="N316" s="167"/>
      <c r="O316" s="167"/>
      <c r="P316" s="167"/>
      <c r="Q316" s="167"/>
      <c r="R316" s="167"/>
      <c r="S316" s="167"/>
      <c r="T316" s="168"/>
      <c r="AT316" s="163" t="s">
        <v>167</v>
      </c>
      <c r="AU316" s="163" t="s">
        <v>178</v>
      </c>
      <c r="AV316" s="13" t="s">
        <v>83</v>
      </c>
      <c r="AW316" s="13" t="s">
        <v>30</v>
      </c>
      <c r="AX316" s="13" t="s">
        <v>81</v>
      </c>
      <c r="AY316" s="163" t="s">
        <v>156</v>
      </c>
    </row>
    <row r="317" spans="1:65" s="12" customFormat="1" ht="22.95" customHeight="1">
      <c r="B317" s="133"/>
      <c r="D317" s="134" t="s">
        <v>73</v>
      </c>
      <c r="E317" s="143" t="s">
        <v>392</v>
      </c>
      <c r="F317" s="143" t="s">
        <v>393</v>
      </c>
      <c r="J317" s="144">
        <f>BK317</f>
        <v>6746.99</v>
      </c>
      <c r="L317" s="133"/>
      <c r="M317" s="137"/>
      <c r="N317" s="138"/>
      <c r="O317" s="138"/>
      <c r="P317" s="139">
        <f>SUM(P318:P337)</f>
        <v>0.67822700000000002</v>
      </c>
      <c r="Q317" s="138"/>
      <c r="R317" s="139">
        <f>SUM(R318:R337)</f>
        <v>0</v>
      </c>
      <c r="S317" s="138"/>
      <c r="T317" s="140">
        <f>SUM(T318:T337)</f>
        <v>0</v>
      </c>
      <c r="AR317" s="134" t="s">
        <v>81</v>
      </c>
      <c r="AT317" s="141" t="s">
        <v>73</v>
      </c>
      <c r="AU317" s="141" t="s">
        <v>81</v>
      </c>
      <c r="AY317" s="134" t="s">
        <v>156</v>
      </c>
      <c r="BK317" s="142">
        <f>SUM(BK318:BK337)</f>
        <v>6746.99</v>
      </c>
    </row>
    <row r="318" spans="1:65" s="2" customFormat="1" ht="16.5" customHeight="1">
      <c r="A318" s="29"/>
      <c r="B318" s="145"/>
      <c r="C318" s="146" t="s">
        <v>576</v>
      </c>
      <c r="D318" s="146" t="s">
        <v>158</v>
      </c>
      <c r="E318" s="147" t="s">
        <v>395</v>
      </c>
      <c r="F318" s="148" t="s">
        <v>396</v>
      </c>
      <c r="G318" s="149" t="s">
        <v>217</v>
      </c>
      <c r="H318" s="150">
        <v>5.6980000000000004</v>
      </c>
      <c r="I318" s="151">
        <v>81.58</v>
      </c>
      <c r="J318" s="151">
        <f>ROUND(I318*H318,2)</f>
        <v>464.84</v>
      </c>
      <c r="K318" s="148" t="s">
        <v>162</v>
      </c>
      <c r="L318" s="30"/>
      <c r="M318" s="152" t="s">
        <v>1</v>
      </c>
      <c r="N318" s="153" t="s">
        <v>39</v>
      </c>
      <c r="O318" s="154">
        <v>0.03</v>
      </c>
      <c r="P318" s="154">
        <f>O318*H318</f>
        <v>0.17094000000000001</v>
      </c>
      <c r="Q318" s="154">
        <v>0</v>
      </c>
      <c r="R318" s="154">
        <f>Q318*H318</f>
        <v>0</v>
      </c>
      <c r="S318" s="154">
        <v>0</v>
      </c>
      <c r="T318" s="155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163</v>
      </c>
      <c r="AT318" s="156" t="s">
        <v>158</v>
      </c>
      <c r="AU318" s="156" t="s">
        <v>83</v>
      </c>
      <c r="AY318" s="17" t="s">
        <v>156</v>
      </c>
      <c r="BE318" s="157">
        <f>IF(N318="základní",J318,0)</f>
        <v>464.84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81</v>
      </c>
      <c r="BK318" s="157">
        <f>ROUND(I318*H318,2)</f>
        <v>464.84</v>
      </c>
      <c r="BL318" s="17" t="s">
        <v>163</v>
      </c>
      <c r="BM318" s="156" t="s">
        <v>1717</v>
      </c>
    </row>
    <row r="319" spans="1:65" s="2" customFormat="1" ht="28.8">
      <c r="A319" s="29"/>
      <c r="B319" s="30"/>
      <c r="C319" s="29"/>
      <c r="D319" s="158" t="s">
        <v>165</v>
      </c>
      <c r="E319" s="29"/>
      <c r="F319" s="159" t="s">
        <v>398</v>
      </c>
      <c r="G319" s="29"/>
      <c r="H319" s="29"/>
      <c r="I319" s="29"/>
      <c r="J319" s="29"/>
      <c r="K319" s="29"/>
      <c r="L319" s="30"/>
      <c r="M319" s="160"/>
      <c r="N319" s="161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165</v>
      </c>
      <c r="AU319" s="17" t="s">
        <v>83</v>
      </c>
    </row>
    <row r="320" spans="1:65" s="13" customFormat="1">
      <c r="B320" s="162"/>
      <c r="D320" s="158" t="s">
        <v>167</v>
      </c>
      <c r="E320" s="163" t="s">
        <v>1</v>
      </c>
      <c r="F320" s="164" t="s">
        <v>1718</v>
      </c>
      <c r="H320" s="165">
        <v>2.6389999999999998</v>
      </c>
      <c r="L320" s="162"/>
      <c r="M320" s="166"/>
      <c r="N320" s="167"/>
      <c r="O320" s="167"/>
      <c r="P320" s="167"/>
      <c r="Q320" s="167"/>
      <c r="R320" s="167"/>
      <c r="S320" s="167"/>
      <c r="T320" s="168"/>
      <c r="AT320" s="163" t="s">
        <v>167</v>
      </c>
      <c r="AU320" s="163" t="s">
        <v>83</v>
      </c>
      <c r="AV320" s="13" t="s">
        <v>83</v>
      </c>
      <c r="AW320" s="13" t="s">
        <v>30</v>
      </c>
      <c r="AX320" s="13" t="s">
        <v>74</v>
      </c>
      <c r="AY320" s="163" t="s">
        <v>156</v>
      </c>
    </row>
    <row r="321" spans="1:65" s="13" customFormat="1">
      <c r="B321" s="162"/>
      <c r="D321" s="158" t="s">
        <v>167</v>
      </c>
      <c r="E321" s="163" t="s">
        <v>1</v>
      </c>
      <c r="F321" s="164" t="s">
        <v>1719</v>
      </c>
      <c r="H321" s="165">
        <v>3.0590000000000002</v>
      </c>
      <c r="L321" s="162"/>
      <c r="M321" s="166"/>
      <c r="N321" s="167"/>
      <c r="O321" s="167"/>
      <c r="P321" s="167"/>
      <c r="Q321" s="167"/>
      <c r="R321" s="167"/>
      <c r="S321" s="167"/>
      <c r="T321" s="168"/>
      <c r="AT321" s="163" t="s">
        <v>167</v>
      </c>
      <c r="AU321" s="163" t="s">
        <v>83</v>
      </c>
      <c r="AV321" s="13" t="s">
        <v>83</v>
      </c>
      <c r="AW321" s="13" t="s">
        <v>30</v>
      </c>
      <c r="AX321" s="13" t="s">
        <v>74</v>
      </c>
      <c r="AY321" s="163" t="s">
        <v>156</v>
      </c>
    </row>
    <row r="322" spans="1:65" s="14" customFormat="1">
      <c r="B322" s="169"/>
      <c r="D322" s="158" t="s">
        <v>167</v>
      </c>
      <c r="E322" s="170" t="s">
        <v>1</v>
      </c>
      <c r="F322" s="171" t="s">
        <v>172</v>
      </c>
      <c r="H322" s="172">
        <v>5.6980000000000004</v>
      </c>
      <c r="L322" s="169"/>
      <c r="M322" s="173"/>
      <c r="N322" s="174"/>
      <c r="O322" s="174"/>
      <c r="P322" s="174"/>
      <c r="Q322" s="174"/>
      <c r="R322" s="174"/>
      <c r="S322" s="174"/>
      <c r="T322" s="175"/>
      <c r="AT322" s="170" t="s">
        <v>167</v>
      </c>
      <c r="AU322" s="170" t="s">
        <v>83</v>
      </c>
      <c r="AV322" s="14" t="s">
        <v>163</v>
      </c>
      <c r="AW322" s="14" t="s">
        <v>30</v>
      </c>
      <c r="AX322" s="14" t="s">
        <v>81</v>
      </c>
      <c r="AY322" s="170" t="s">
        <v>156</v>
      </c>
    </row>
    <row r="323" spans="1:65" s="2" customFormat="1" ht="24" customHeight="1">
      <c r="A323" s="29"/>
      <c r="B323" s="145"/>
      <c r="C323" s="146" t="s">
        <v>589</v>
      </c>
      <c r="D323" s="146" t="s">
        <v>158</v>
      </c>
      <c r="E323" s="147" t="s">
        <v>401</v>
      </c>
      <c r="F323" s="148" t="s">
        <v>402</v>
      </c>
      <c r="G323" s="149" t="s">
        <v>217</v>
      </c>
      <c r="H323" s="150">
        <v>108.262</v>
      </c>
      <c r="I323" s="151">
        <v>7.37</v>
      </c>
      <c r="J323" s="151">
        <f>ROUND(I323*H323,2)</f>
        <v>797.89</v>
      </c>
      <c r="K323" s="148" t="s">
        <v>162</v>
      </c>
      <c r="L323" s="30"/>
      <c r="M323" s="152" t="s">
        <v>1</v>
      </c>
      <c r="N323" s="153" t="s">
        <v>39</v>
      </c>
      <c r="O323" s="154">
        <v>2E-3</v>
      </c>
      <c r="P323" s="154">
        <f>O323*H323</f>
        <v>0.21652399999999999</v>
      </c>
      <c r="Q323" s="154">
        <v>0</v>
      </c>
      <c r="R323" s="154">
        <f>Q323*H323</f>
        <v>0</v>
      </c>
      <c r="S323" s="154">
        <v>0</v>
      </c>
      <c r="T323" s="155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6" t="s">
        <v>163</v>
      </c>
      <c r="AT323" s="156" t="s">
        <v>158</v>
      </c>
      <c r="AU323" s="156" t="s">
        <v>83</v>
      </c>
      <c r="AY323" s="17" t="s">
        <v>156</v>
      </c>
      <c r="BE323" s="157">
        <f>IF(N323="základní",J323,0)</f>
        <v>797.89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7" t="s">
        <v>81</v>
      </c>
      <c r="BK323" s="157">
        <f>ROUND(I323*H323,2)</f>
        <v>797.89</v>
      </c>
      <c r="BL323" s="17" t="s">
        <v>163</v>
      </c>
      <c r="BM323" s="156" t="s">
        <v>1720</v>
      </c>
    </row>
    <row r="324" spans="1:65" s="2" customFormat="1" ht="28.8">
      <c r="A324" s="29"/>
      <c r="B324" s="30"/>
      <c r="C324" s="29"/>
      <c r="D324" s="158" t="s">
        <v>165</v>
      </c>
      <c r="E324" s="29"/>
      <c r="F324" s="159" t="s">
        <v>404</v>
      </c>
      <c r="G324" s="29"/>
      <c r="H324" s="29"/>
      <c r="I324" s="29"/>
      <c r="J324" s="29"/>
      <c r="K324" s="29"/>
      <c r="L324" s="30"/>
      <c r="M324" s="160"/>
      <c r="N324" s="161"/>
      <c r="O324" s="55"/>
      <c r="P324" s="55"/>
      <c r="Q324" s="55"/>
      <c r="R324" s="55"/>
      <c r="S324" s="55"/>
      <c r="T324" s="5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T324" s="17" t="s">
        <v>165</v>
      </c>
      <c r="AU324" s="17" t="s">
        <v>83</v>
      </c>
    </row>
    <row r="325" spans="1:65" s="13" customFormat="1">
      <c r="B325" s="162"/>
      <c r="D325" s="158" t="s">
        <v>167</v>
      </c>
      <c r="E325" s="163" t="s">
        <v>1</v>
      </c>
      <c r="F325" s="164" t="s">
        <v>1721</v>
      </c>
      <c r="H325" s="165">
        <v>108.262</v>
      </c>
      <c r="L325" s="162"/>
      <c r="M325" s="166"/>
      <c r="N325" s="167"/>
      <c r="O325" s="167"/>
      <c r="P325" s="167"/>
      <c r="Q325" s="167"/>
      <c r="R325" s="167"/>
      <c r="S325" s="167"/>
      <c r="T325" s="168"/>
      <c r="AT325" s="163" t="s">
        <v>167</v>
      </c>
      <c r="AU325" s="163" t="s">
        <v>83</v>
      </c>
      <c r="AV325" s="13" t="s">
        <v>83</v>
      </c>
      <c r="AW325" s="13" t="s">
        <v>30</v>
      </c>
      <c r="AX325" s="13" t="s">
        <v>81</v>
      </c>
      <c r="AY325" s="163" t="s">
        <v>156</v>
      </c>
    </row>
    <row r="326" spans="1:65" s="2" customFormat="1" ht="16.5" customHeight="1">
      <c r="A326" s="29"/>
      <c r="B326" s="145"/>
      <c r="C326" s="146" t="s">
        <v>990</v>
      </c>
      <c r="D326" s="146" t="s">
        <v>158</v>
      </c>
      <c r="E326" s="147" t="s">
        <v>407</v>
      </c>
      <c r="F326" s="148" t="s">
        <v>408</v>
      </c>
      <c r="G326" s="149" t="s">
        <v>217</v>
      </c>
      <c r="H326" s="150">
        <v>3.2669999999999999</v>
      </c>
      <c r="I326" s="151">
        <v>132.31</v>
      </c>
      <c r="J326" s="151">
        <f>ROUND(I326*H326,2)</f>
        <v>432.26</v>
      </c>
      <c r="K326" s="148" t="s">
        <v>162</v>
      </c>
      <c r="L326" s="30"/>
      <c r="M326" s="152" t="s">
        <v>1</v>
      </c>
      <c r="N326" s="153" t="s">
        <v>39</v>
      </c>
      <c r="O326" s="154">
        <v>3.2000000000000001E-2</v>
      </c>
      <c r="P326" s="154">
        <f>O326*H326</f>
        <v>0.104544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6" t="s">
        <v>163</v>
      </c>
      <c r="AT326" s="156" t="s">
        <v>158</v>
      </c>
      <c r="AU326" s="156" t="s">
        <v>83</v>
      </c>
      <c r="AY326" s="17" t="s">
        <v>156</v>
      </c>
      <c r="BE326" s="157">
        <f>IF(N326="základní",J326,0)</f>
        <v>432.26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7" t="s">
        <v>81</v>
      </c>
      <c r="BK326" s="157">
        <f>ROUND(I326*H326,2)</f>
        <v>432.26</v>
      </c>
      <c r="BL326" s="17" t="s">
        <v>163</v>
      </c>
      <c r="BM326" s="156" t="s">
        <v>1722</v>
      </c>
    </row>
    <row r="327" spans="1:65" s="2" customFormat="1" ht="28.8">
      <c r="A327" s="29"/>
      <c r="B327" s="30"/>
      <c r="C327" s="29"/>
      <c r="D327" s="158" t="s">
        <v>165</v>
      </c>
      <c r="E327" s="29"/>
      <c r="F327" s="159" t="s">
        <v>410</v>
      </c>
      <c r="G327" s="29"/>
      <c r="H327" s="29"/>
      <c r="I327" s="29"/>
      <c r="J327" s="29"/>
      <c r="K327" s="29"/>
      <c r="L327" s="30"/>
      <c r="M327" s="160"/>
      <c r="N327" s="161"/>
      <c r="O327" s="55"/>
      <c r="P327" s="55"/>
      <c r="Q327" s="55"/>
      <c r="R327" s="55"/>
      <c r="S327" s="55"/>
      <c r="T327" s="56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T327" s="17" t="s">
        <v>165</v>
      </c>
      <c r="AU327" s="17" t="s">
        <v>83</v>
      </c>
    </row>
    <row r="328" spans="1:65" s="13" customFormat="1">
      <c r="B328" s="162"/>
      <c r="D328" s="158" t="s">
        <v>167</v>
      </c>
      <c r="E328" s="163" t="s">
        <v>1</v>
      </c>
      <c r="F328" s="164" t="s">
        <v>1723</v>
      </c>
      <c r="H328" s="165">
        <v>3.2669999999999999</v>
      </c>
      <c r="L328" s="162"/>
      <c r="M328" s="166"/>
      <c r="N328" s="167"/>
      <c r="O328" s="167"/>
      <c r="P328" s="167"/>
      <c r="Q328" s="167"/>
      <c r="R328" s="167"/>
      <c r="S328" s="167"/>
      <c r="T328" s="168"/>
      <c r="AT328" s="163" t="s">
        <v>167</v>
      </c>
      <c r="AU328" s="163" t="s">
        <v>83</v>
      </c>
      <c r="AV328" s="13" t="s">
        <v>83</v>
      </c>
      <c r="AW328" s="13" t="s">
        <v>30</v>
      </c>
      <c r="AX328" s="13" t="s">
        <v>81</v>
      </c>
      <c r="AY328" s="163" t="s">
        <v>156</v>
      </c>
    </row>
    <row r="329" spans="1:65" s="2" customFormat="1" ht="24" customHeight="1">
      <c r="A329" s="29"/>
      <c r="B329" s="145"/>
      <c r="C329" s="146" t="s">
        <v>993</v>
      </c>
      <c r="D329" s="146" t="s">
        <v>158</v>
      </c>
      <c r="E329" s="147" t="s">
        <v>414</v>
      </c>
      <c r="F329" s="148" t="s">
        <v>415</v>
      </c>
      <c r="G329" s="149" t="s">
        <v>217</v>
      </c>
      <c r="H329" s="150">
        <v>62.073</v>
      </c>
      <c r="I329" s="151">
        <v>11.04</v>
      </c>
      <c r="J329" s="151">
        <f>ROUND(I329*H329,2)</f>
        <v>685.29</v>
      </c>
      <c r="K329" s="148" t="s">
        <v>162</v>
      </c>
      <c r="L329" s="30"/>
      <c r="M329" s="152" t="s">
        <v>1</v>
      </c>
      <c r="N329" s="153" t="s">
        <v>39</v>
      </c>
      <c r="O329" s="154">
        <v>3.0000000000000001E-3</v>
      </c>
      <c r="P329" s="154">
        <f>O329*H329</f>
        <v>0.186219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6" t="s">
        <v>163</v>
      </c>
      <c r="AT329" s="156" t="s">
        <v>158</v>
      </c>
      <c r="AU329" s="156" t="s">
        <v>83</v>
      </c>
      <c r="AY329" s="17" t="s">
        <v>156</v>
      </c>
      <c r="BE329" s="157">
        <f>IF(N329="základní",J329,0)</f>
        <v>685.29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81</v>
      </c>
      <c r="BK329" s="157">
        <f>ROUND(I329*H329,2)</f>
        <v>685.29</v>
      </c>
      <c r="BL329" s="17" t="s">
        <v>163</v>
      </c>
      <c r="BM329" s="156" t="s">
        <v>1724</v>
      </c>
    </row>
    <row r="330" spans="1:65" s="2" customFormat="1" ht="28.8">
      <c r="A330" s="29"/>
      <c r="B330" s="30"/>
      <c r="C330" s="29"/>
      <c r="D330" s="158" t="s">
        <v>165</v>
      </c>
      <c r="E330" s="29"/>
      <c r="F330" s="159" t="s">
        <v>404</v>
      </c>
      <c r="G330" s="29"/>
      <c r="H330" s="29"/>
      <c r="I330" s="29"/>
      <c r="J330" s="29"/>
      <c r="K330" s="29"/>
      <c r="L330" s="30"/>
      <c r="M330" s="160"/>
      <c r="N330" s="161"/>
      <c r="O330" s="55"/>
      <c r="P330" s="55"/>
      <c r="Q330" s="55"/>
      <c r="R330" s="55"/>
      <c r="S330" s="55"/>
      <c r="T330" s="56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T330" s="17" t="s">
        <v>165</v>
      </c>
      <c r="AU330" s="17" t="s">
        <v>83</v>
      </c>
    </row>
    <row r="331" spans="1:65" s="13" customFormat="1">
      <c r="B331" s="162"/>
      <c r="D331" s="158" t="s">
        <v>167</v>
      </c>
      <c r="E331" s="163" t="s">
        <v>1</v>
      </c>
      <c r="F331" s="164" t="s">
        <v>1725</v>
      </c>
      <c r="H331" s="165">
        <v>62.073</v>
      </c>
      <c r="L331" s="162"/>
      <c r="M331" s="166"/>
      <c r="N331" s="167"/>
      <c r="O331" s="167"/>
      <c r="P331" s="167"/>
      <c r="Q331" s="167"/>
      <c r="R331" s="167"/>
      <c r="S331" s="167"/>
      <c r="T331" s="168"/>
      <c r="AT331" s="163" t="s">
        <v>167</v>
      </c>
      <c r="AU331" s="163" t="s">
        <v>83</v>
      </c>
      <c r="AV331" s="13" t="s">
        <v>83</v>
      </c>
      <c r="AW331" s="13" t="s">
        <v>30</v>
      </c>
      <c r="AX331" s="13" t="s">
        <v>81</v>
      </c>
      <c r="AY331" s="163" t="s">
        <v>156</v>
      </c>
    </row>
    <row r="332" spans="1:65" s="2" customFormat="1" ht="24" customHeight="1">
      <c r="A332" s="29"/>
      <c r="B332" s="145"/>
      <c r="C332" s="146" t="s">
        <v>996</v>
      </c>
      <c r="D332" s="146" t="s">
        <v>158</v>
      </c>
      <c r="E332" s="147" t="s">
        <v>424</v>
      </c>
      <c r="F332" s="148" t="s">
        <v>425</v>
      </c>
      <c r="G332" s="149" t="s">
        <v>217</v>
      </c>
      <c r="H332" s="150">
        <v>6.3259999999999996</v>
      </c>
      <c r="I332" s="151">
        <v>613.5</v>
      </c>
      <c r="J332" s="151">
        <f>ROUND(I332*H332,2)</f>
        <v>3881</v>
      </c>
      <c r="K332" s="148" t="s">
        <v>162</v>
      </c>
      <c r="L332" s="30"/>
      <c r="M332" s="152" t="s">
        <v>1</v>
      </c>
      <c r="N332" s="153" t="s">
        <v>39</v>
      </c>
      <c r="O332" s="154">
        <v>0</v>
      </c>
      <c r="P332" s="154">
        <f>O332*H332</f>
        <v>0</v>
      </c>
      <c r="Q332" s="154">
        <v>0</v>
      </c>
      <c r="R332" s="154">
        <f>Q332*H332</f>
        <v>0</v>
      </c>
      <c r="S332" s="154">
        <v>0</v>
      </c>
      <c r="T332" s="155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6" t="s">
        <v>163</v>
      </c>
      <c r="AT332" s="156" t="s">
        <v>158</v>
      </c>
      <c r="AU332" s="156" t="s">
        <v>83</v>
      </c>
      <c r="AY332" s="17" t="s">
        <v>156</v>
      </c>
      <c r="BE332" s="157">
        <f>IF(N332="základní",J332,0)</f>
        <v>3881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81</v>
      </c>
      <c r="BK332" s="157">
        <f>ROUND(I332*H332,2)</f>
        <v>3881</v>
      </c>
      <c r="BL332" s="17" t="s">
        <v>163</v>
      </c>
      <c r="BM332" s="156" t="s">
        <v>1726</v>
      </c>
    </row>
    <row r="333" spans="1:65" s="2" customFormat="1" ht="28.8">
      <c r="A333" s="29"/>
      <c r="B333" s="30"/>
      <c r="C333" s="29"/>
      <c r="D333" s="158" t="s">
        <v>165</v>
      </c>
      <c r="E333" s="29"/>
      <c r="F333" s="159" t="s">
        <v>427</v>
      </c>
      <c r="G333" s="29"/>
      <c r="H333" s="29"/>
      <c r="I333" s="29"/>
      <c r="J333" s="29"/>
      <c r="K333" s="29"/>
      <c r="L333" s="30"/>
      <c r="M333" s="160"/>
      <c r="N333" s="161"/>
      <c r="O333" s="55"/>
      <c r="P333" s="55"/>
      <c r="Q333" s="55"/>
      <c r="R333" s="55"/>
      <c r="S333" s="55"/>
      <c r="T333" s="56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T333" s="17" t="s">
        <v>165</v>
      </c>
      <c r="AU333" s="17" t="s">
        <v>83</v>
      </c>
    </row>
    <row r="334" spans="1:65" s="13" customFormat="1">
      <c r="B334" s="162"/>
      <c r="D334" s="158" t="s">
        <v>167</v>
      </c>
      <c r="E334" s="163" t="s">
        <v>1</v>
      </c>
      <c r="F334" s="164" t="s">
        <v>1727</v>
      </c>
      <c r="H334" s="165">
        <v>6.3259999999999996</v>
      </c>
      <c r="L334" s="162"/>
      <c r="M334" s="166"/>
      <c r="N334" s="167"/>
      <c r="O334" s="167"/>
      <c r="P334" s="167"/>
      <c r="Q334" s="167"/>
      <c r="R334" s="167"/>
      <c r="S334" s="167"/>
      <c r="T334" s="168"/>
      <c r="AT334" s="163" t="s">
        <v>167</v>
      </c>
      <c r="AU334" s="163" t="s">
        <v>83</v>
      </c>
      <c r="AV334" s="13" t="s">
        <v>83</v>
      </c>
      <c r="AW334" s="13" t="s">
        <v>30</v>
      </c>
      <c r="AX334" s="13" t="s">
        <v>81</v>
      </c>
      <c r="AY334" s="163" t="s">
        <v>156</v>
      </c>
    </row>
    <row r="335" spans="1:65" s="2" customFormat="1" ht="24" customHeight="1">
      <c r="A335" s="29"/>
      <c r="B335" s="145"/>
      <c r="C335" s="146" t="s">
        <v>999</v>
      </c>
      <c r="D335" s="146" t="s">
        <v>158</v>
      </c>
      <c r="E335" s="147" t="s">
        <v>430</v>
      </c>
      <c r="F335" s="148" t="s">
        <v>431</v>
      </c>
      <c r="G335" s="149" t="s">
        <v>217</v>
      </c>
      <c r="H335" s="150">
        <v>2.6389999999999998</v>
      </c>
      <c r="I335" s="151">
        <v>184.05</v>
      </c>
      <c r="J335" s="151">
        <f>ROUND(I335*H335,2)</f>
        <v>485.71</v>
      </c>
      <c r="K335" s="148" t="s">
        <v>162</v>
      </c>
      <c r="L335" s="30"/>
      <c r="M335" s="152" t="s">
        <v>1</v>
      </c>
      <c r="N335" s="153" t="s">
        <v>39</v>
      </c>
      <c r="O335" s="154">
        <v>0</v>
      </c>
      <c r="P335" s="154">
        <f>O335*H335</f>
        <v>0</v>
      </c>
      <c r="Q335" s="154">
        <v>0</v>
      </c>
      <c r="R335" s="154">
        <f>Q335*H335</f>
        <v>0</v>
      </c>
      <c r="S335" s="154">
        <v>0</v>
      </c>
      <c r="T335" s="155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6" t="s">
        <v>163</v>
      </c>
      <c r="AT335" s="156" t="s">
        <v>158</v>
      </c>
      <c r="AU335" s="156" t="s">
        <v>83</v>
      </c>
      <c r="AY335" s="17" t="s">
        <v>156</v>
      </c>
      <c r="BE335" s="157">
        <f>IF(N335="základní",J335,0)</f>
        <v>485.71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7" t="s">
        <v>81</v>
      </c>
      <c r="BK335" s="157">
        <f>ROUND(I335*H335,2)</f>
        <v>485.71</v>
      </c>
      <c r="BL335" s="17" t="s">
        <v>163</v>
      </c>
      <c r="BM335" s="156" t="s">
        <v>1728</v>
      </c>
    </row>
    <row r="336" spans="1:65" s="2" customFormat="1" ht="28.8">
      <c r="A336" s="29"/>
      <c r="B336" s="30"/>
      <c r="C336" s="29"/>
      <c r="D336" s="158" t="s">
        <v>165</v>
      </c>
      <c r="E336" s="29"/>
      <c r="F336" s="159" t="s">
        <v>219</v>
      </c>
      <c r="G336" s="29"/>
      <c r="H336" s="29"/>
      <c r="I336" s="29"/>
      <c r="J336" s="29"/>
      <c r="K336" s="29"/>
      <c r="L336" s="30"/>
      <c r="M336" s="160"/>
      <c r="N336" s="161"/>
      <c r="O336" s="55"/>
      <c r="P336" s="55"/>
      <c r="Q336" s="55"/>
      <c r="R336" s="55"/>
      <c r="S336" s="55"/>
      <c r="T336" s="56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T336" s="17" t="s">
        <v>165</v>
      </c>
      <c r="AU336" s="17" t="s">
        <v>83</v>
      </c>
    </row>
    <row r="337" spans="1:65" s="13" customFormat="1">
      <c r="B337" s="162"/>
      <c r="D337" s="158" t="s">
        <v>167</v>
      </c>
      <c r="E337" s="163" t="s">
        <v>1</v>
      </c>
      <c r="F337" s="164" t="s">
        <v>1729</v>
      </c>
      <c r="H337" s="165">
        <v>2.6389999999999998</v>
      </c>
      <c r="L337" s="162"/>
      <c r="M337" s="166"/>
      <c r="N337" s="167"/>
      <c r="O337" s="167"/>
      <c r="P337" s="167"/>
      <c r="Q337" s="167"/>
      <c r="R337" s="167"/>
      <c r="S337" s="167"/>
      <c r="T337" s="168"/>
      <c r="AT337" s="163" t="s">
        <v>167</v>
      </c>
      <c r="AU337" s="163" t="s">
        <v>83</v>
      </c>
      <c r="AV337" s="13" t="s">
        <v>83</v>
      </c>
      <c r="AW337" s="13" t="s">
        <v>30</v>
      </c>
      <c r="AX337" s="13" t="s">
        <v>81</v>
      </c>
      <c r="AY337" s="163" t="s">
        <v>156</v>
      </c>
    </row>
    <row r="338" spans="1:65" s="12" customFormat="1" ht="22.95" customHeight="1">
      <c r="B338" s="133"/>
      <c r="D338" s="134" t="s">
        <v>73</v>
      </c>
      <c r="E338" s="143" t="s">
        <v>433</v>
      </c>
      <c r="F338" s="143" t="s">
        <v>434</v>
      </c>
      <c r="J338" s="144">
        <f>BK338</f>
        <v>3757.13</v>
      </c>
      <c r="L338" s="133"/>
      <c r="M338" s="137"/>
      <c r="N338" s="138"/>
      <c r="O338" s="138"/>
      <c r="P338" s="139">
        <f>SUM(P339:P340)</f>
        <v>8.9070920000000005</v>
      </c>
      <c r="Q338" s="138"/>
      <c r="R338" s="139">
        <f>SUM(R339:R340)</f>
        <v>0</v>
      </c>
      <c r="S338" s="138"/>
      <c r="T338" s="140">
        <f>SUM(T339:T340)</f>
        <v>0</v>
      </c>
      <c r="AR338" s="134" t="s">
        <v>81</v>
      </c>
      <c r="AT338" s="141" t="s">
        <v>73</v>
      </c>
      <c r="AU338" s="141" t="s">
        <v>81</v>
      </c>
      <c r="AY338" s="134" t="s">
        <v>156</v>
      </c>
      <c r="BK338" s="142">
        <f>SUM(BK339:BK340)</f>
        <v>3757.13</v>
      </c>
    </row>
    <row r="339" spans="1:65" s="2" customFormat="1" ht="24" customHeight="1">
      <c r="A339" s="29"/>
      <c r="B339" s="145"/>
      <c r="C339" s="146" t="s">
        <v>1002</v>
      </c>
      <c r="D339" s="146" t="s">
        <v>158</v>
      </c>
      <c r="E339" s="147" t="s">
        <v>436</v>
      </c>
      <c r="F339" s="148" t="s">
        <v>437</v>
      </c>
      <c r="G339" s="149" t="s">
        <v>217</v>
      </c>
      <c r="H339" s="150">
        <v>22.436</v>
      </c>
      <c r="I339" s="151">
        <v>167.46</v>
      </c>
      <c r="J339" s="151">
        <f>ROUND(I339*H339,2)</f>
        <v>3757.13</v>
      </c>
      <c r="K339" s="148" t="s">
        <v>162</v>
      </c>
      <c r="L339" s="30"/>
      <c r="M339" s="152" t="s">
        <v>1</v>
      </c>
      <c r="N339" s="153" t="s">
        <v>39</v>
      </c>
      <c r="O339" s="154">
        <v>0.39700000000000002</v>
      </c>
      <c r="P339" s="154">
        <f>O339*H339</f>
        <v>8.9070920000000005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6" t="s">
        <v>163</v>
      </c>
      <c r="AT339" s="156" t="s">
        <v>158</v>
      </c>
      <c r="AU339" s="156" t="s">
        <v>83</v>
      </c>
      <c r="AY339" s="17" t="s">
        <v>156</v>
      </c>
      <c r="BE339" s="157">
        <f>IF(N339="základní",J339,0)</f>
        <v>3757.13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7" t="s">
        <v>81</v>
      </c>
      <c r="BK339" s="157">
        <f>ROUND(I339*H339,2)</f>
        <v>3757.13</v>
      </c>
      <c r="BL339" s="17" t="s">
        <v>163</v>
      </c>
      <c r="BM339" s="156" t="s">
        <v>1730</v>
      </c>
    </row>
    <row r="340" spans="1:65" s="2" customFormat="1" ht="19.2">
      <c r="A340" s="29"/>
      <c r="B340" s="30"/>
      <c r="C340" s="29"/>
      <c r="D340" s="158" t="s">
        <v>165</v>
      </c>
      <c r="E340" s="29"/>
      <c r="F340" s="159" t="s">
        <v>439</v>
      </c>
      <c r="G340" s="29"/>
      <c r="H340" s="29"/>
      <c r="I340" s="29"/>
      <c r="J340" s="29"/>
      <c r="K340" s="29"/>
      <c r="L340" s="30"/>
      <c r="M340" s="186"/>
      <c r="N340" s="187"/>
      <c r="O340" s="188"/>
      <c r="P340" s="188"/>
      <c r="Q340" s="188"/>
      <c r="R340" s="188"/>
      <c r="S340" s="188"/>
      <c r="T340" s="18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T340" s="17" t="s">
        <v>165</v>
      </c>
      <c r="AU340" s="17" t="s">
        <v>83</v>
      </c>
    </row>
    <row r="341" spans="1:65" s="2" customFormat="1" ht="7.05" customHeight="1">
      <c r="A341" s="29"/>
      <c r="B341" s="44"/>
      <c r="C341" s="45"/>
      <c r="D341" s="45"/>
      <c r="E341" s="45"/>
      <c r="F341" s="45"/>
      <c r="G341" s="45"/>
      <c r="H341" s="45"/>
      <c r="I341" s="45"/>
      <c r="J341" s="45"/>
      <c r="K341" s="45"/>
      <c r="L341" s="30"/>
      <c r="M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</row>
  </sheetData>
  <autoFilter ref="C129:K340" xr:uid="{00000000-0009-0000-0000-00000C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299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113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1731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209377.33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ROUND((SUM(BE128:BE298)),  2)</f>
        <v>209377.33</v>
      </c>
      <c r="G35" s="29"/>
      <c r="H35" s="29"/>
      <c r="I35" s="103">
        <v>0.21</v>
      </c>
      <c r="J35" s="102">
        <f>ROUND(((SUM(BE128:BE298))*I35),  2)</f>
        <v>43969.24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ROUND((SUM(BF128:BF298)),  2)</f>
        <v>0</v>
      </c>
      <c r="G36" s="29"/>
      <c r="H36" s="29"/>
      <c r="I36" s="103">
        <v>0.15</v>
      </c>
      <c r="J36" s="102">
        <f>ROUND(((SUM(BF128:BF298))*I36),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ROUND((SUM(BG128:BG298)),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ROUND((SUM(BH128:BH298)),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ROUND((SUM(BI128:BI298)),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253346.56999999998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B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209377.33000000002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209377.33000000002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29825.050000000003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J202</f>
        <v>125611.86000000002</v>
      </c>
      <c r="L101" s="119"/>
    </row>
    <row r="102" spans="1:47" s="10" customFormat="1" ht="19.95" customHeight="1">
      <c r="B102" s="119"/>
      <c r="D102" s="120" t="s">
        <v>724</v>
      </c>
      <c r="E102" s="121"/>
      <c r="F102" s="121"/>
      <c r="G102" s="121"/>
      <c r="H102" s="121"/>
      <c r="I102" s="121"/>
      <c r="J102" s="122">
        <f>J233</f>
        <v>4556.49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J241</f>
        <v>23816.059999999998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J258</f>
        <v>9946.31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J271</f>
        <v>24021.71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J296</f>
        <v>1546.16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1101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B - Chodníky - I.etapa - neuznatelné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209377.33000000002</v>
      </c>
      <c r="K128" s="29"/>
      <c r="L128" s="30"/>
      <c r="M128" s="62"/>
      <c r="N128" s="53"/>
      <c r="O128" s="63"/>
      <c r="P128" s="130">
        <f>P129</f>
        <v>122.76828200000003</v>
      </c>
      <c r="Q128" s="63"/>
      <c r="R128" s="130">
        <f>R129</f>
        <v>9.2333657999999996</v>
      </c>
      <c r="S128" s="63"/>
      <c r="T128" s="131">
        <f>T129</f>
        <v>29.5046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209377.33000000002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209377.33000000002</v>
      </c>
      <c r="L129" s="133"/>
      <c r="M129" s="137"/>
      <c r="N129" s="138"/>
      <c r="O129" s="138"/>
      <c r="P129" s="139">
        <f>P130+P202+P233+P241+P271+P296</f>
        <v>122.76828200000003</v>
      </c>
      <c r="Q129" s="138"/>
      <c r="R129" s="139">
        <f>R130+R202+R233+R241+R271+R296</f>
        <v>9.2333657999999996</v>
      </c>
      <c r="S129" s="138"/>
      <c r="T129" s="140">
        <f>T130+T202+T233+T241+T271+T296</f>
        <v>29.5046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BK130+BK202+BK233+BK241+BK271+BK296</f>
        <v>209377.33000000002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29825.050000000003</v>
      </c>
      <c r="L130" s="133"/>
      <c r="M130" s="137"/>
      <c r="N130" s="138"/>
      <c r="O130" s="138"/>
      <c r="P130" s="139">
        <f>SUM(P131:P201)</f>
        <v>76.585513000000006</v>
      </c>
      <c r="Q130" s="138"/>
      <c r="R130" s="139">
        <f>SUM(R131:R201)</f>
        <v>3.3149999999999998E-3</v>
      </c>
      <c r="S130" s="138"/>
      <c r="T130" s="140">
        <f>SUM(T131:T201)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SUM(BK131:BK201)</f>
        <v>29825.050000000003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159</v>
      </c>
      <c r="F131" s="148" t="s">
        <v>160</v>
      </c>
      <c r="G131" s="149" t="s">
        <v>161</v>
      </c>
      <c r="H131" s="150">
        <v>6.27</v>
      </c>
      <c r="I131" s="151">
        <v>138.77000000000001</v>
      </c>
      <c r="J131" s="151">
        <f>ROUND(I131*H131,2)</f>
        <v>870.09</v>
      </c>
      <c r="K131" s="148" t="s">
        <v>162</v>
      </c>
      <c r="L131" s="30"/>
      <c r="M131" s="152" t="s">
        <v>1</v>
      </c>
      <c r="N131" s="153" t="s">
        <v>39</v>
      </c>
      <c r="O131" s="154">
        <v>0.36799999999999999</v>
      </c>
      <c r="P131" s="154">
        <f>O131*H131</f>
        <v>2.3073599999999996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870.09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870.09</v>
      </c>
      <c r="BL131" s="17" t="s">
        <v>163</v>
      </c>
      <c r="BM131" s="156" t="s">
        <v>1732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166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1733</v>
      </c>
      <c r="H133" s="165">
        <v>4.0199999999999996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1734</v>
      </c>
      <c r="H134" s="165">
        <v>2.25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4" customFormat="1">
      <c r="B135" s="169"/>
      <c r="D135" s="158" t="s">
        <v>167</v>
      </c>
      <c r="E135" s="170" t="s">
        <v>1</v>
      </c>
      <c r="F135" s="171" t="s">
        <v>172</v>
      </c>
      <c r="H135" s="172">
        <v>6.27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167</v>
      </c>
      <c r="AU135" s="170" t="s">
        <v>83</v>
      </c>
      <c r="AV135" s="14" t="s">
        <v>163</v>
      </c>
      <c r="AW135" s="14" t="s">
        <v>30</v>
      </c>
      <c r="AX135" s="14" t="s">
        <v>81</v>
      </c>
      <c r="AY135" s="170" t="s">
        <v>156</v>
      </c>
    </row>
    <row r="136" spans="1:65" s="2" customFormat="1" ht="16.5" customHeight="1">
      <c r="A136" s="29"/>
      <c r="B136" s="145"/>
      <c r="C136" s="146" t="s">
        <v>83</v>
      </c>
      <c r="D136" s="146" t="s">
        <v>158</v>
      </c>
      <c r="E136" s="147" t="s">
        <v>173</v>
      </c>
      <c r="F136" s="148" t="s">
        <v>174</v>
      </c>
      <c r="G136" s="149" t="s">
        <v>161</v>
      </c>
      <c r="H136" s="150">
        <v>6.27</v>
      </c>
      <c r="I136" s="151">
        <v>29.63</v>
      </c>
      <c r="J136" s="151">
        <f>ROUND(I136*H136,2)</f>
        <v>185.78</v>
      </c>
      <c r="K136" s="148" t="s">
        <v>162</v>
      </c>
      <c r="L136" s="30"/>
      <c r="M136" s="152" t="s">
        <v>1</v>
      </c>
      <c r="N136" s="153" t="s">
        <v>39</v>
      </c>
      <c r="O136" s="154">
        <v>5.8000000000000003E-2</v>
      </c>
      <c r="P136" s="154">
        <f>O136*H136</f>
        <v>0.36365999999999998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163</v>
      </c>
      <c r="AT136" s="156" t="s">
        <v>158</v>
      </c>
      <c r="AU136" s="156" t="s">
        <v>83</v>
      </c>
      <c r="AY136" s="17" t="s">
        <v>156</v>
      </c>
      <c r="BE136" s="157">
        <f>IF(N136="základní",J136,0)</f>
        <v>185.78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81</v>
      </c>
      <c r="BK136" s="157">
        <f>ROUND(I136*H136,2)</f>
        <v>185.78</v>
      </c>
      <c r="BL136" s="17" t="s">
        <v>163</v>
      </c>
      <c r="BM136" s="156" t="s">
        <v>1735</v>
      </c>
    </row>
    <row r="137" spans="1:65" s="2" customFormat="1" ht="38.4">
      <c r="A137" s="29"/>
      <c r="B137" s="30"/>
      <c r="C137" s="29"/>
      <c r="D137" s="158" t="s">
        <v>165</v>
      </c>
      <c r="E137" s="29"/>
      <c r="F137" s="159" t="s">
        <v>176</v>
      </c>
      <c r="G137" s="29"/>
      <c r="H137" s="29"/>
      <c r="I137" s="29"/>
      <c r="J137" s="29"/>
      <c r="K137" s="29"/>
      <c r="L137" s="30"/>
      <c r="M137" s="160"/>
      <c r="N137" s="161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165</v>
      </c>
      <c r="AU137" s="17" t="s">
        <v>83</v>
      </c>
    </row>
    <row r="138" spans="1:65" s="13" customFormat="1">
      <c r="B138" s="162"/>
      <c r="D138" s="158" t="s">
        <v>167</v>
      </c>
      <c r="E138" s="163" t="s">
        <v>1</v>
      </c>
      <c r="F138" s="164" t="s">
        <v>1736</v>
      </c>
      <c r="H138" s="165">
        <v>6.27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156</v>
      </c>
    </row>
    <row r="139" spans="1:65" s="2" customFormat="1" ht="24" customHeight="1">
      <c r="A139" s="29"/>
      <c r="B139" s="145"/>
      <c r="C139" s="146" t="s">
        <v>178</v>
      </c>
      <c r="D139" s="146" t="s">
        <v>158</v>
      </c>
      <c r="E139" s="147" t="s">
        <v>179</v>
      </c>
      <c r="F139" s="148" t="s">
        <v>180</v>
      </c>
      <c r="G139" s="149" t="s">
        <v>161</v>
      </c>
      <c r="H139" s="150">
        <v>0.45</v>
      </c>
      <c r="I139" s="151">
        <v>592.55999999999995</v>
      </c>
      <c r="J139" s="151">
        <f>ROUND(I139*H139,2)</f>
        <v>266.64999999999998</v>
      </c>
      <c r="K139" s="148" t="s">
        <v>162</v>
      </c>
      <c r="L139" s="30"/>
      <c r="M139" s="152" t="s">
        <v>1</v>
      </c>
      <c r="N139" s="153" t="s">
        <v>39</v>
      </c>
      <c r="O139" s="154">
        <v>2.3199999999999998</v>
      </c>
      <c r="P139" s="154">
        <f>O139*H139</f>
        <v>1.044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266.64999999999998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266.64999999999998</v>
      </c>
      <c r="BL139" s="17" t="s">
        <v>163</v>
      </c>
      <c r="BM139" s="156" t="s">
        <v>1737</v>
      </c>
    </row>
    <row r="140" spans="1:65" s="2" customFormat="1" ht="28.8">
      <c r="A140" s="29"/>
      <c r="B140" s="30"/>
      <c r="C140" s="29"/>
      <c r="D140" s="158" t="s">
        <v>165</v>
      </c>
      <c r="E140" s="29"/>
      <c r="F140" s="159" t="s">
        <v>182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3" customFormat="1">
      <c r="B141" s="162"/>
      <c r="D141" s="158" t="s">
        <v>167</v>
      </c>
      <c r="E141" s="163" t="s">
        <v>1</v>
      </c>
      <c r="F141" s="164" t="s">
        <v>1738</v>
      </c>
      <c r="H141" s="165">
        <v>0.45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74</v>
      </c>
      <c r="AY141" s="163" t="s">
        <v>156</v>
      </c>
    </row>
    <row r="142" spans="1:65" s="14" customFormat="1">
      <c r="B142" s="169"/>
      <c r="D142" s="158" t="s">
        <v>167</v>
      </c>
      <c r="E142" s="170" t="s">
        <v>1</v>
      </c>
      <c r="F142" s="171" t="s">
        <v>172</v>
      </c>
      <c r="H142" s="172">
        <v>0.45</v>
      </c>
      <c r="L142" s="169"/>
      <c r="M142" s="173"/>
      <c r="N142" s="174"/>
      <c r="O142" s="174"/>
      <c r="P142" s="174"/>
      <c r="Q142" s="174"/>
      <c r="R142" s="174"/>
      <c r="S142" s="174"/>
      <c r="T142" s="175"/>
      <c r="AT142" s="170" t="s">
        <v>167</v>
      </c>
      <c r="AU142" s="170" t="s">
        <v>83</v>
      </c>
      <c r="AV142" s="14" t="s">
        <v>163</v>
      </c>
      <c r="AW142" s="14" t="s">
        <v>30</v>
      </c>
      <c r="AX142" s="14" t="s">
        <v>81</v>
      </c>
      <c r="AY142" s="170" t="s">
        <v>156</v>
      </c>
    </row>
    <row r="143" spans="1:65" s="2" customFormat="1" ht="24" customHeight="1">
      <c r="A143" s="29"/>
      <c r="B143" s="145"/>
      <c r="C143" s="146" t="s">
        <v>163</v>
      </c>
      <c r="D143" s="146" t="s">
        <v>158</v>
      </c>
      <c r="E143" s="147" t="s">
        <v>184</v>
      </c>
      <c r="F143" s="148" t="s">
        <v>185</v>
      </c>
      <c r="G143" s="149" t="s">
        <v>161</v>
      </c>
      <c r="H143" s="150">
        <v>0.45</v>
      </c>
      <c r="I143" s="151">
        <v>22.58</v>
      </c>
      <c r="J143" s="151">
        <f>ROUND(I143*H143,2)</f>
        <v>10.16</v>
      </c>
      <c r="K143" s="148" t="s">
        <v>162</v>
      </c>
      <c r="L143" s="30"/>
      <c r="M143" s="152" t="s">
        <v>1</v>
      </c>
      <c r="N143" s="153" t="s">
        <v>39</v>
      </c>
      <c r="O143" s="154">
        <v>0.65400000000000003</v>
      </c>
      <c r="P143" s="154">
        <f>O143*H143</f>
        <v>0.29430000000000001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163</v>
      </c>
      <c r="AT143" s="156" t="s">
        <v>158</v>
      </c>
      <c r="AU143" s="156" t="s">
        <v>83</v>
      </c>
      <c r="AY143" s="17" t="s">
        <v>156</v>
      </c>
      <c r="BE143" s="157">
        <f>IF(N143="základní",J143,0)</f>
        <v>10.16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81</v>
      </c>
      <c r="BK143" s="157">
        <f>ROUND(I143*H143,2)</f>
        <v>10.16</v>
      </c>
      <c r="BL143" s="17" t="s">
        <v>163</v>
      </c>
      <c r="BM143" s="156" t="s">
        <v>1739</v>
      </c>
    </row>
    <row r="144" spans="1:65" s="2" customFormat="1" ht="28.8">
      <c r="A144" s="29"/>
      <c r="B144" s="30"/>
      <c r="C144" s="29"/>
      <c r="D144" s="158" t="s">
        <v>165</v>
      </c>
      <c r="E144" s="29"/>
      <c r="F144" s="159" t="s">
        <v>187</v>
      </c>
      <c r="G144" s="29"/>
      <c r="H144" s="29"/>
      <c r="I144" s="29"/>
      <c r="J144" s="29"/>
      <c r="K144" s="29"/>
      <c r="L144" s="30"/>
      <c r="M144" s="160"/>
      <c r="N144" s="161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165</v>
      </c>
      <c r="AU144" s="17" t="s">
        <v>83</v>
      </c>
    </row>
    <row r="145" spans="1:65" s="13" customFormat="1">
      <c r="B145" s="162"/>
      <c r="D145" s="158" t="s">
        <v>167</v>
      </c>
      <c r="E145" s="163" t="s">
        <v>1</v>
      </c>
      <c r="F145" s="164" t="s">
        <v>1740</v>
      </c>
      <c r="H145" s="165">
        <v>0.45</v>
      </c>
      <c r="L145" s="162"/>
      <c r="M145" s="166"/>
      <c r="N145" s="167"/>
      <c r="O145" s="167"/>
      <c r="P145" s="167"/>
      <c r="Q145" s="167"/>
      <c r="R145" s="167"/>
      <c r="S145" s="167"/>
      <c r="T145" s="168"/>
      <c r="AT145" s="163" t="s">
        <v>167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156</v>
      </c>
    </row>
    <row r="146" spans="1:65" s="2" customFormat="1" ht="24" customHeight="1">
      <c r="A146" s="29"/>
      <c r="B146" s="145"/>
      <c r="C146" s="146" t="s">
        <v>189</v>
      </c>
      <c r="D146" s="146" t="s">
        <v>158</v>
      </c>
      <c r="E146" s="147" t="s">
        <v>1114</v>
      </c>
      <c r="F146" s="148" t="s">
        <v>1115</v>
      </c>
      <c r="G146" s="149" t="s">
        <v>161</v>
      </c>
      <c r="H146" s="150">
        <v>1.35</v>
      </c>
      <c r="I146" s="151">
        <v>88.34</v>
      </c>
      <c r="J146" s="151">
        <f>ROUND(I146*H146,2)</f>
        <v>119.26</v>
      </c>
      <c r="K146" s="148" t="s">
        <v>162</v>
      </c>
      <c r="L146" s="30"/>
      <c r="M146" s="152" t="s">
        <v>1</v>
      </c>
      <c r="N146" s="153" t="s">
        <v>39</v>
      </c>
      <c r="O146" s="154">
        <v>7.3999999999999996E-2</v>
      </c>
      <c r="P146" s="154">
        <f>O146*H146</f>
        <v>9.9900000000000003E-2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163</v>
      </c>
      <c r="AT146" s="156" t="s">
        <v>158</v>
      </c>
      <c r="AU146" s="156" t="s">
        <v>83</v>
      </c>
      <c r="AY146" s="17" t="s">
        <v>156</v>
      </c>
      <c r="BE146" s="157">
        <f>IF(N146="základní",J146,0)</f>
        <v>119.26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81</v>
      </c>
      <c r="BK146" s="157">
        <f>ROUND(I146*H146,2)</f>
        <v>119.26</v>
      </c>
      <c r="BL146" s="17" t="s">
        <v>163</v>
      </c>
      <c r="BM146" s="156" t="s">
        <v>1741</v>
      </c>
    </row>
    <row r="147" spans="1:65" s="2" customFormat="1" ht="38.4">
      <c r="A147" s="29"/>
      <c r="B147" s="30"/>
      <c r="C147" s="29"/>
      <c r="D147" s="158" t="s">
        <v>165</v>
      </c>
      <c r="E147" s="29"/>
      <c r="F147" s="159" t="s">
        <v>1117</v>
      </c>
      <c r="G147" s="29"/>
      <c r="H147" s="29"/>
      <c r="I147" s="29"/>
      <c r="J147" s="29"/>
      <c r="K147" s="29"/>
      <c r="L147" s="30"/>
      <c r="M147" s="160"/>
      <c r="N147" s="161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165</v>
      </c>
      <c r="AU147" s="17" t="s">
        <v>83</v>
      </c>
    </row>
    <row r="148" spans="1:65" s="13" customFormat="1">
      <c r="B148" s="162"/>
      <c r="D148" s="158" t="s">
        <v>167</v>
      </c>
      <c r="E148" s="163" t="s">
        <v>1</v>
      </c>
      <c r="F148" s="164" t="s">
        <v>1742</v>
      </c>
      <c r="H148" s="165">
        <v>1.35</v>
      </c>
      <c r="L148" s="162"/>
      <c r="M148" s="166"/>
      <c r="N148" s="167"/>
      <c r="O148" s="167"/>
      <c r="P148" s="167"/>
      <c r="Q148" s="167"/>
      <c r="R148" s="167"/>
      <c r="S148" s="167"/>
      <c r="T148" s="168"/>
      <c r="AT148" s="163" t="s">
        <v>167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156</v>
      </c>
    </row>
    <row r="149" spans="1:65" s="2" customFormat="1" ht="24" customHeight="1">
      <c r="A149" s="29"/>
      <c r="B149" s="145"/>
      <c r="C149" s="146" t="s">
        <v>195</v>
      </c>
      <c r="D149" s="146" t="s">
        <v>158</v>
      </c>
      <c r="E149" s="147" t="s">
        <v>190</v>
      </c>
      <c r="F149" s="148" t="s">
        <v>191</v>
      </c>
      <c r="G149" s="149" t="s">
        <v>161</v>
      </c>
      <c r="H149" s="150">
        <v>19.004999999999999</v>
      </c>
      <c r="I149" s="151">
        <v>62.92</v>
      </c>
      <c r="J149" s="151">
        <f>ROUND(I149*H149,2)</f>
        <v>1195.79</v>
      </c>
      <c r="K149" s="148" t="s">
        <v>162</v>
      </c>
      <c r="L149" s="30"/>
      <c r="M149" s="152" t="s">
        <v>1</v>
      </c>
      <c r="N149" s="153" t="s">
        <v>39</v>
      </c>
      <c r="O149" s="154">
        <v>0.05</v>
      </c>
      <c r="P149" s="154">
        <f>O149*H149</f>
        <v>0.95025000000000004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163</v>
      </c>
      <c r="AT149" s="156" t="s">
        <v>158</v>
      </c>
      <c r="AU149" s="156" t="s">
        <v>83</v>
      </c>
      <c r="AY149" s="17" t="s">
        <v>156</v>
      </c>
      <c r="BE149" s="157">
        <f>IF(N149="základní",J149,0)</f>
        <v>1195.79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81</v>
      </c>
      <c r="BK149" s="157">
        <f>ROUND(I149*H149,2)</f>
        <v>1195.79</v>
      </c>
      <c r="BL149" s="17" t="s">
        <v>163</v>
      </c>
      <c r="BM149" s="156" t="s">
        <v>1743</v>
      </c>
    </row>
    <row r="150" spans="1:65" s="2" customFormat="1" ht="38.4">
      <c r="A150" s="29"/>
      <c r="B150" s="30"/>
      <c r="C150" s="29"/>
      <c r="D150" s="158" t="s">
        <v>165</v>
      </c>
      <c r="E150" s="29"/>
      <c r="F150" s="159" t="s">
        <v>193</v>
      </c>
      <c r="G150" s="29"/>
      <c r="H150" s="29"/>
      <c r="I150" s="29"/>
      <c r="J150" s="29"/>
      <c r="K150" s="29"/>
      <c r="L150" s="30"/>
      <c r="M150" s="160"/>
      <c r="N150" s="161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165</v>
      </c>
      <c r="AU150" s="17" t="s">
        <v>83</v>
      </c>
    </row>
    <row r="151" spans="1:65" s="13" customFormat="1" ht="20.399999999999999">
      <c r="B151" s="162"/>
      <c r="D151" s="158" t="s">
        <v>167</v>
      </c>
      <c r="E151" s="163" t="s">
        <v>1</v>
      </c>
      <c r="F151" s="164" t="s">
        <v>1744</v>
      </c>
      <c r="H151" s="165">
        <v>4.0199999999999996</v>
      </c>
      <c r="L151" s="162"/>
      <c r="M151" s="166"/>
      <c r="N151" s="167"/>
      <c r="O151" s="167"/>
      <c r="P151" s="167"/>
      <c r="Q151" s="167"/>
      <c r="R151" s="167"/>
      <c r="S151" s="167"/>
      <c r="T151" s="168"/>
      <c r="AT151" s="163" t="s">
        <v>167</v>
      </c>
      <c r="AU151" s="163" t="s">
        <v>83</v>
      </c>
      <c r="AV151" s="13" t="s">
        <v>83</v>
      </c>
      <c r="AW151" s="13" t="s">
        <v>30</v>
      </c>
      <c r="AX151" s="13" t="s">
        <v>74</v>
      </c>
      <c r="AY151" s="163" t="s">
        <v>156</v>
      </c>
    </row>
    <row r="152" spans="1:65" s="13" customFormat="1" ht="20.399999999999999">
      <c r="B152" s="162"/>
      <c r="D152" s="158" t="s">
        <v>167</v>
      </c>
      <c r="E152" s="163" t="s">
        <v>1</v>
      </c>
      <c r="F152" s="164" t="s">
        <v>1745</v>
      </c>
      <c r="H152" s="165">
        <v>14.984999999999999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74</v>
      </c>
      <c r="AY152" s="163" t="s">
        <v>156</v>
      </c>
    </row>
    <row r="153" spans="1:65" s="14" customFormat="1">
      <c r="B153" s="169"/>
      <c r="D153" s="158" t="s">
        <v>167</v>
      </c>
      <c r="E153" s="170" t="s">
        <v>1</v>
      </c>
      <c r="F153" s="171" t="s">
        <v>172</v>
      </c>
      <c r="H153" s="172">
        <v>19.004999999999999</v>
      </c>
      <c r="L153" s="169"/>
      <c r="M153" s="173"/>
      <c r="N153" s="174"/>
      <c r="O153" s="174"/>
      <c r="P153" s="174"/>
      <c r="Q153" s="174"/>
      <c r="R153" s="174"/>
      <c r="S153" s="174"/>
      <c r="T153" s="175"/>
      <c r="AT153" s="170" t="s">
        <v>167</v>
      </c>
      <c r="AU153" s="170" t="s">
        <v>83</v>
      </c>
      <c r="AV153" s="14" t="s">
        <v>163</v>
      </c>
      <c r="AW153" s="14" t="s">
        <v>30</v>
      </c>
      <c r="AX153" s="14" t="s">
        <v>81</v>
      </c>
      <c r="AY153" s="170" t="s">
        <v>156</v>
      </c>
    </row>
    <row r="154" spans="1:65" s="2" customFormat="1" ht="24" customHeight="1">
      <c r="A154" s="29"/>
      <c r="B154" s="145"/>
      <c r="C154" s="146" t="s">
        <v>202</v>
      </c>
      <c r="D154" s="146" t="s">
        <v>158</v>
      </c>
      <c r="E154" s="147" t="s">
        <v>196</v>
      </c>
      <c r="F154" s="148" t="s">
        <v>197</v>
      </c>
      <c r="G154" s="149" t="s">
        <v>161</v>
      </c>
      <c r="H154" s="150">
        <v>1.35</v>
      </c>
      <c r="I154" s="151">
        <v>126.59</v>
      </c>
      <c r="J154" s="151">
        <f>ROUND(I154*H154,2)</f>
        <v>170.9</v>
      </c>
      <c r="K154" s="148" t="s">
        <v>162</v>
      </c>
      <c r="L154" s="30"/>
      <c r="M154" s="152" t="s">
        <v>1</v>
      </c>
      <c r="N154" s="153" t="s">
        <v>39</v>
      </c>
      <c r="O154" s="154">
        <v>8.3000000000000004E-2</v>
      </c>
      <c r="P154" s="154">
        <f>O154*H154</f>
        <v>0.11205000000000001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163</v>
      </c>
      <c r="AT154" s="156" t="s">
        <v>158</v>
      </c>
      <c r="AU154" s="156" t="s">
        <v>83</v>
      </c>
      <c r="AY154" s="17" t="s">
        <v>156</v>
      </c>
      <c r="BE154" s="157">
        <f>IF(N154="základní",J154,0)</f>
        <v>170.9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81</v>
      </c>
      <c r="BK154" s="157">
        <f>ROUND(I154*H154,2)</f>
        <v>170.9</v>
      </c>
      <c r="BL154" s="17" t="s">
        <v>163</v>
      </c>
      <c r="BM154" s="156" t="s">
        <v>1746</v>
      </c>
    </row>
    <row r="155" spans="1:65" s="2" customFormat="1" ht="38.4">
      <c r="A155" s="29"/>
      <c r="B155" s="30"/>
      <c r="C155" s="29"/>
      <c r="D155" s="158" t="s">
        <v>165</v>
      </c>
      <c r="E155" s="29"/>
      <c r="F155" s="159" t="s">
        <v>199</v>
      </c>
      <c r="G155" s="29"/>
      <c r="H155" s="29"/>
      <c r="I155" s="29"/>
      <c r="J155" s="29"/>
      <c r="K155" s="29"/>
      <c r="L155" s="30"/>
      <c r="M155" s="160"/>
      <c r="N155" s="161"/>
      <c r="O155" s="55"/>
      <c r="P155" s="55"/>
      <c r="Q155" s="55"/>
      <c r="R155" s="55"/>
      <c r="S155" s="55"/>
      <c r="T155" s="5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7" t="s">
        <v>165</v>
      </c>
      <c r="AU155" s="17" t="s">
        <v>83</v>
      </c>
    </row>
    <row r="156" spans="1:65" s="13" customFormat="1">
      <c r="B156" s="162"/>
      <c r="D156" s="158" t="s">
        <v>167</v>
      </c>
      <c r="E156" s="163" t="s">
        <v>1</v>
      </c>
      <c r="F156" s="164" t="s">
        <v>1747</v>
      </c>
      <c r="H156" s="165">
        <v>6.72</v>
      </c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167</v>
      </c>
      <c r="AU156" s="163" t="s">
        <v>83</v>
      </c>
      <c r="AV156" s="13" t="s">
        <v>83</v>
      </c>
      <c r="AW156" s="13" t="s">
        <v>30</v>
      </c>
      <c r="AX156" s="13" t="s">
        <v>74</v>
      </c>
      <c r="AY156" s="163" t="s">
        <v>156</v>
      </c>
    </row>
    <row r="157" spans="1:65" s="13" customFormat="1">
      <c r="B157" s="162"/>
      <c r="D157" s="158" t="s">
        <v>167</v>
      </c>
      <c r="E157" s="163" t="s">
        <v>1</v>
      </c>
      <c r="F157" s="164" t="s">
        <v>1748</v>
      </c>
      <c r="H157" s="165">
        <v>-5.37</v>
      </c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167</v>
      </c>
      <c r="AU157" s="163" t="s">
        <v>83</v>
      </c>
      <c r="AV157" s="13" t="s">
        <v>83</v>
      </c>
      <c r="AW157" s="13" t="s">
        <v>30</v>
      </c>
      <c r="AX157" s="13" t="s">
        <v>74</v>
      </c>
      <c r="AY157" s="163" t="s">
        <v>156</v>
      </c>
    </row>
    <row r="158" spans="1:65" s="14" customFormat="1">
      <c r="B158" s="169"/>
      <c r="D158" s="158" t="s">
        <v>167</v>
      </c>
      <c r="E158" s="170" t="s">
        <v>1</v>
      </c>
      <c r="F158" s="171" t="s">
        <v>172</v>
      </c>
      <c r="H158" s="172">
        <v>1.3499999999999996</v>
      </c>
      <c r="L158" s="169"/>
      <c r="M158" s="173"/>
      <c r="N158" s="174"/>
      <c r="O158" s="174"/>
      <c r="P158" s="174"/>
      <c r="Q158" s="174"/>
      <c r="R158" s="174"/>
      <c r="S158" s="174"/>
      <c r="T158" s="175"/>
      <c r="AT158" s="170" t="s">
        <v>167</v>
      </c>
      <c r="AU158" s="170" t="s">
        <v>83</v>
      </c>
      <c r="AV158" s="14" t="s">
        <v>163</v>
      </c>
      <c r="AW158" s="14" t="s">
        <v>30</v>
      </c>
      <c r="AX158" s="14" t="s">
        <v>81</v>
      </c>
      <c r="AY158" s="170" t="s">
        <v>156</v>
      </c>
    </row>
    <row r="159" spans="1:65" s="2" customFormat="1" ht="24" customHeight="1">
      <c r="A159" s="29"/>
      <c r="B159" s="145"/>
      <c r="C159" s="146" t="s">
        <v>208</v>
      </c>
      <c r="D159" s="146" t="s">
        <v>158</v>
      </c>
      <c r="E159" s="147" t="s">
        <v>203</v>
      </c>
      <c r="F159" s="148" t="s">
        <v>204</v>
      </c>
      <c r="G159" s="149" t="s">
        <v>161</v>
      </c>
      <c r="H159" s="150">
        <v>13.5</v>
      </c>
      <c r="I159" s="151">
        <v>6.63</v>
      </c>
      <c r="J159" s="151">
        <f>ROUND(I159*H159,2)</f>
        <v>89.51</v>
      </c>
      <c r="K159" s="148" t="s">
        <v>162</v>
      </c>
      <c r="L159" s="30"/>
      <c r="M159" s="152" t="s">
        <v>1</v>
      </c>
      <c r="N159" s="153" t="s">
        <v>39</v>
      </c>
      <c r="O159" s="154">
        <v>4.0000000000000001E-3</v>
      </c>
      <c r="P159" s="154">
        <f>O159*H159</f>
        <v>5.3999999999999999E-2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163</v>
      </c>
      <c r="AT159" s="156" t="s">
        <v>158</v>
      </c>
      <c r="AU159" s="156" t="s">
        <v>83</v>
      </c>
      <c r="AY159" s="17" t="s">
        <v>156</v>
      </c>
      <c r="BE159" s="157">
        <f>IF(N159="základní",J159,0)</f>
        <v>89.51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7" t="s">
        <v>81</v>
      </c>
      <c r="BK159" s="157">
        <f>ROUND(I159*H159,2)</f>
        <v>89.51</v>
      </c>
      <c r="BL159" s="17" t="s">
        <v>163</v>
      </c>
      <c r="BM159" s="156" t="s">
        <v>1749</v>
      </c>
    </row>
    <row r="160" spans="1:65" s="2" customFormat="1" ht="38.4">
      <c r="A160" s="29"/>
      <c r="B160" s="30"/>
      <c r="C160" s="29"/>
      <c r="D160" s="158" t="s">
        <v>165</v>
      </c>
      <c r="E160" s="29"/>
      <c r="F160" s="159" t="s">
        <v>206</v>
      </c>
      <c r="G160" s="29"/>
      <c r="H160" s="29"/>
      <c r="I160" s="29"/>
      <c r="J160" s="29"/>
      <c r="K160" s="29"/>
      <c r="L160" s="30"/>
      <c r="M160" s="160"/>
      <c r="N160" s="161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165</v>
      </c>
      <c r="AU160" s="17" t="s">
        <v>83</v>
      </c>
    </row>
    <row r="161" spans="1:65" s="13" customFormat="1">
      <c r="B161" s="162"/>
      <c r="D161" s="158" t="s">
        <v>167</v>
      </c>
      <c r="E161" s="163" t="s">
        <v>1</v>
      </c>
      <c r="F161" s="164" t="s">
        <v>1750</v>
      </c>
      <c r="H161" s="165">
        <v>13.5</v>
      </c>
      <c r="L161" s="162"/>
      <c r="M161" s="166"/>
      <c r="N161" s="167"/>
      <c r="O161" s="167"/>
      <c r="P161" s="167"/>
      <c r="Q161" s="167"/>
      <c r="R161" s="167"/>
      <c r="S161" s="167"/>
      <c r="T161" s="168"/>
      <c r="AT161" s="163" t="s">
        <v>167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156</v>
      </c>
    </row>
    <row r="162" spans="1:65" s="2" customFormat="1" ht="16.5" customHeight="1">
      <c r="A162" s="29"/>
      <c r="B162" s="145"/>
      <c r="C162" s="146" t="s">
        <v>214</v>
      </c>
      <c r="D162" s="146" t="s">
        <v>158</v>
      </c>
      <c r="E162" s="147" t="s">
        <v>1126</v>
      </c>
      <c r="F162" s="148" t="s">
        <v>1127</v>
      </c>
      <c r="G162" s="149" t="s">
        <v>161</v>
      </c>
      <c r="H162" s="150">
        <v>16.335000000000001</v>
      </c>
      <c r="I162" s="151">
        <v>123.73</v>
      </c>
      <c r="J162" s="151">
        <f>ROUND(I162*H162,2)</f>
        <v>2021.13</v>
      </c>
      <c r="K162" s="148" t="s">
        <v>162</v>
      </c>
      <c r="L162" s="30"/>
      <c r="M162" s="152" t="s">
        <v>1</v>
      </c>
      <c r="N162" s="153" t="s">
        <v>39</v>
      </c>
      <c r="O162" s="154">
        <v>0.65200000000000002</v>
      </c>
      <c r="P162" s="154">
        <f>O162*H162</f>
        <v>10.65042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163</v>
      </c>
      <c r="AT162" s="156" t="s">
        <v>158</v>
      </c>
      <c r="AU162" s="156" t="s">
        <v>83</v>
      </c>
      <c r="AY162" s="17" t="s">
        <v>156</v>
      </c>
      <c r="BE162" s="157">
        <f>IF(N162="základní",J162,0)</f>
        <v>2021.13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81</v>
      </c>
      <c r="BK162" s="157">
        <f>ROUND(I162*H162,2)</f>
        <v>2021.13</v>
      </c>
      <c r="BL162" s="17" t="s">
        <v>163</v>
      </c>
      <c r="BM162" s="156" t="s">
        <v>1751</v>
      </c>
    </row>
    <row r="163" spans="1:65" s="2" customFormat="1" ht="19.2">
      <c r="A163" s="29"/>
      <c r="B163" s="30"/>
      <c r="C163" s="29"/>
      <c r="D163" s="158" t="s">
        <v>165</v>
      </c>
      <c r="E163" s="29"/>
      <c r="F163" s="159" t="s">
        <v>1129</v>
      </c>
      <c r="G163" s="29"/>
      <c r="H163" s="29"/>
      <c r="I163" s="29"/>
      <c r="J163" s="29"/>
      <c r="K163" s="29"/>
      <c r="L163" s="30"/>
      <c r="M163" s="160"/>
      <c r="N163" s="161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165</v>
      </c>
      <c r="AU163" s="17" t="s">
        <v>83</v>
      </c>
    </row>
    <row r="164" spans="1:65" s="13" customFormat="1">
      <c r="B164" s="162"/>
      <c r="D164" s="158" t="s">
        <v>167</v>
      </c>
      <c r="E164" s="163" t="s">
        <v>1</v>
      </c>
      <c r="F164" s="164" t="s">
        <v>1752</v>
      </c>
      <c r="H164" s="165">
        <v>16.335000000000001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167</v>
      </c>
      <c r="AU164" s="163" t="s">
        <v>83</v>
      </c>
      <c r="AV164" s="13" t="s">
        <v>83</v>
      </c>
      <c r="AW164" s="13" t="s">
        <v>30</v>
      </c>
      <c r="AX164" s="13" t="s">
        <v>81</v>
      </c>
      <c r="AY164" s="163" t="s">
        <v>156</v>
      </c>
    </row>
    <row r="165" spans="1:65" s="2" customFormat="1" ht="16.5" customHeight="1">
      <c r="A165" s="29"/>
      <c r="B165" s="145"/>
      <c r="C165" s="146" t="s">
        <v>222</v>
      </c>
      <c r="D165" s="146" t="s">
        <v>158</v>
      </c>
      <c r="E165" s="147" t="s">
        <v>209</v>
      </c>
      <c r="F165" s="148" t="s">
        <v>210</v>
      </c>
      <c r="G165" s="149" t="s">
        <v>161</v>
      </c>
      <c r="H165" s="150">
        <v>4.0199999999999996</v>
      </c>
      <c r="I165" s="151">
        <v>15.61</v>
      </c>
      <c r="J165" s="151">
        <f>ROUND(I165*H165,2)</f>
        <v>62.75</v>
      </c>
      <c r="K165" s="148" t="s">
        <v>162</v>
      </c>
      <c r="L165" s="30"/>
      <c r="M165" s="152" t="s">
        <v>1</v>
      </c>
      <c r="N165" s="153" t="s">
        <v>39</v>
      </c>
      <c r="O165" s="154">
        <v>8.9999999999999993E-3</v>
      </c>
      <c r="P165" s="154">
        <f>O165*H165</f>
        <v>3.6179999999999997E-2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163</v>
      </c>
      <c r="AT165" s="156" t="s">
        <v>158</v>
      </c>
      <c r="AU165" s="156" t="s">
        <v>83</v>
      </c>
      <c r="AY165" s="17" t="s">
        <v>156</v>
      </c>
      <c r="BE165" s="157">
        <f>IF(N165="základní",J165,0)</f>
        <v>62.75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81</v>
      </c>
      <c r="BK165" s="157">
        <f>ROUND(I165*H165,2)</f>
        <v>62.75</v>
      </c>
      <c r="BL165" s="17" t="s">
        <v>163</v>
      </c>
      <c r="BM165" s="156" t="s">
        <v>1753</v>
      </c>
    </row>
    <row r="166" spans="1:65" s="2" customFormat="1">
      <c r="A166" s="29"/>
      <c r="B166" s="30"/>
      <c r="C166" s="29"/>
      <c r="D166" s="158" t="s">
        <v>165</v>
      </c>
      <c r="E166" s="29"/>
      <c r="F166" s="159" t="s">
        <v>212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165</v>
      </c>
      <c r="AU166" s="17" t="s">
        <v>83</v>
      </c>
    </row>
    <row r="167" spans="1:65" s="13" customFormat="1">
      <c r="B167" s="162"/>
      <c r="D167" s="158" t="s">
        <v>167</v>
      </c>
      <c r="E167" s="163" t="s">
        <v>1</v>
      </c>
      <c r="F167" s="164" t="s">
        <v>1754</v>
      </c>
      <c r="H167" s="165">
        <v>4.0199999999999996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30</v>
      </c>
      <c r="AX167" s="13" t="s">
        <v>81</v>
      </c>
      <c r="AY167" s="163" t="s">
        <v>156</v>
      </c>
    </row>
    <row r="168" spans="1:65" s="2" customFormat="1" ht="24" customHeight="1">
      <c r="A168" s="29"/>
      <c r="B168" s="145"/>
      <c r="C168" s="146" t="s">
        <v>230</v>
      </c>
      <c r="D168" s="146" t="s">
        <v>158</v>
      </c>
      <c r="E168" s="147" t="s">
        <v>215</v>
      </c>
      <c r="F168" s="148" t="s">
        <v>216</v>
      </c>
      <c r="G168" s="149" t="s">
        <v>217</v>
      </c>
      <c r="H168" s="150">
        <v>2.4300000000000002</v>
      </c>
      <c r="I168" s="151">
        <v>184.05</v>
      </c>
      <c r="J168" s="151">
        <f>ROUND(I168*H168,2)</f>
        <v>447.24</v>
      </c>
      <c r="K168" s="148" t="s">
        <v>162</v>
      </c>
      <c r="L168" s="30"/>
      <c r="M168" s="152" t="s">
        <v>1</v>
      </c>
      <c r="N168" s="153" t="s">
        <v>39</v>
      </c>
      <c r="O168" s="154">
        <v>0</v>
      </c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163</v>
      </c>
      <c r="AT168" s="156" t="s">
        <v>158</v>
      </c>
      <c r="AU168" s="156" t="s">
        <v>83</v>
      </c>
      <c r="AY168" s="17" t="s">
        <v>156</v>
      </c>
      <c r="BE168" s="157">
        <f>IF(N168="základní",J168,0)</f>
        <v>447.24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447.24</v>
      </c>
      <c r="BL168" s="17" t="s">
        <v>163</v>
      </c>
      <c r="BM168" s="156" t="s">
        <v>1755</v>
      </c>
    </row>
    <row r="169" spans="1:65" s="2" customFormat="1" ht="28.8">
      <c r="A169" s="29"/>
      <c r="B169" s="30"/>
      <c r="C169" s="29"/>
      <c r="D169" s="158" t="s">
        <v>165</v>
      </c>
      <c r="E169" s="29"/>
      <c r="F169" s="159" t="s">
        <v>219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1756</v>
      </c>
      <c r="H170" s="165">
        <v>1.35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13" customFormat="1">
      <c r="B171" s="162"/>
      <c r="D171" s="158" t="s">
        <v>167</v>
      </c>
      <c r="F171" s="164" t="s">
        <v>1757</v>
      </c>
      <c r="H171" s="165">
        <v>2.4300000000000002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</v>
      </c>
      <c r="AX171" s="13" t="s">
        <v>81</v>
      </c>
      <c r="AY171" s="163" t="s">
        <v>156</v>
      </c>
    </row>
    <row r="172" spans="1:65" s="2" customFormat="1" ht="24" customHeight="1">
      <c r="A172" s="29"/>
      <c r="B172" s="145"/>
      <c r="C172" s="146" t="s">
        <v>237</v>
      </c>
      <c r="D172" s="146" t="s">
        <v>158</v>
      </c>
      <c r="E172" s="147" t="s">
        <v>1134</v>
      </c>
      <c r="F172" s="148" t="s">
        <v>1135</v>
      </c>
      <c r="G172" s="149" t="s">
        <v>161</v>
      </c>
      <c r="H172" s="150">
        <v>1.35</v>
      </c>
      <c r="I172" s="151">
        <v>67.7</v>
      </c>
      <c r="J172" s="151">
        <f>ROUND(I172*H172,2)</f>
        <v>91.4</v>
      </c>
      <c r="K172" s="148" t="s">
        <v>162</v>
      </c>
      <c r="L172" s="30"/>
      <c r="M172" s="152" t="s">
        <v>1</v>
      </c>
      <c r="N172" s="153" t="s">
        <v>39</v>
      </c>
      <c r="O172" s="154">
        <v>0.115</v>
      </c>
      <c r="P172" s="154">
        <f>O172*H172</f>
        <v>0.15525000000000003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163</v>
      </c>
      <c r="AT172" s="156" t="s">
        <v>158</v>
      </c>
      <c r="AU172" s="156" t="s">
        <v>83</v>
      </c>
      <c r="AY172" s="17" t="s">
        <v>156</v>
      </c>
      <c r="BE172" s="157">
        <f>IF(N172="základní",J172,0)</f>
        <v>91.4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91.4</v>
      </c>
      <c r="BL172" s="17" t="s">
        <v>163</v>
      </c>
      <c r="BM172" s="156" t="s">
        <v>1758</v>
      </c>
    </row>
    <row r="173" spans="1:65" s="2" customFormat="1" ht="28.8">
      <c r="A173" s="29"/>
      <c r="B173" s="30"/>
      <c r="C173" s="29"/>
      <c r="D173" s="158" t="s">
        <v>165</v>
      </c>
      <c r="E173" s="29"/>
      <c r="F173" s="159" t="s">
        <v>1137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1756</v>
      </c>
      <c r="H174" s="165">
        <v>1.35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2" customFormat="1" ht="24" customHeight="1">
      <c r="A175" s="29"/>
      <c r="B175" s="145"/>
      <c r="C175" s="146" t="s">
        <v>243</v>
      </c>
      <c r="D175" s="146" t="s">
        <v>158</v>
      </c>
      <c r="E175" s="147" t="s">
        <v>1149</v>
      </c>
      <c r="F175" s="148" t="s">
        <v>1150</v>
      </c>
      <c r="G175" s="149" t="s">
        <v>225</v>
      </c>
      <c r="H175" s="150">
        <v>110.5</v>
      </c>
      <c r="I175" s="151">
        <v>25.4</v>
      </c>
      <c r="J175" s="151">
        <f>ROUND(I175*H175,2)</f>
        <v>2806.7</v>
      </c>
      <c r="K175" s="148" t="s">
        <v>162</v>
      </c>
      <c r="L175" s="30"/>
      <c r="M175" s="152" t="s">
        <v>1</v>
      </c>
      <c r="N175" s="153" t="s">
        <v>39</v>
      </c>
      <c r="O175" s="154">
        <v>0.09</v>
      </c>
      <c r="P175" s="154">
        <f>O175*H175</f>
        <v>9.9450000000000003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163</v>
      </c>
      <c r="AT175" s="156" t="s">
        <v>158</v>
      </c>
      <c r="AU175" s="156" t="s">
        <v>83</v>
      </c>
      <c r="AY175" s="17" t="s">
        <v>156</v>
      </c>
      <c r="BE175" s="157">
        <f>IF(N175="základní",J175,0)</f>
        <v>2806.7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81</v>
      </c>
      <c r="BK175" s="157">
        <f>ROUND(I175*H175,2)</f>
        <v>2806.7</v>
      </c>
      <c r="BL175" s="17" t="s">
        <v>163</v>
      </c>
      <c r="BM175" s="156" t="s">
        <v>1759</v>
      </c>
    </row>
    <row r="176" spans="1:65" s="2" customFormat="1" ht="38.4">
      <c r="A176" s="29"/>
      <c r="B176" s="30"/>
      <c r="C176" s="29"/>
      <c r="D176" s="158" t="s">
        <v>165</v>
      </c>
      <c r="E176" s="29"/>
      <c r="F176" s="159" t="s">
        <v>1152</v>
      </c>
      <c r="G176" s="29"/>
      <c r="H176" s="29"/>
      <c r="I176" s="29"/>
      <c r="J176" s="29"/>
      <c r="K176" s="29"/>
      <c r="L176" s="30"/>
      <c r="M176" s="160"/>
      <c r="N176" s="161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165</v>
      </c>
      <c r="AU176" s="17" t="s">
        <v>83</v>
      </c>
    </row>
    <row r="177" spans="1:65" s="13" customFormat="1">
      <c r="B177" s="162"/>
      <c r="D177" s="158" t="s">
        <v>167</v>
      </c>
      <c r="E177" s="163" t="s">
        <v>1</v>
      </c>
      <c r="F177" s="164" t="s">
        <v>1760</v>
      </c>
      <c r="H177" s="165">
        <v>110.5</v>
      </c>
      <c r="L177" s="162"/>
      <c r="M177" s="166"/>
      <c r="N177" s="167"/>
      <c r="O177" s="167"/>
      <c r="P177" s="167"/>
      <c r="Q177" s="167"/>
      <c r="R177" s="167"/>
      <c r="S177" s="167"/>
      <c r="T177" s="168"/>
      <c r="AT177" s="163" t="s">
        <v>167</v>
      </c>
      <c r="AU177" s="163" t="s">
        <v>83</v>
      </c>
      <c r="AV177" s="13" t="s">
        <v>83</v>
      </c>
      <c r="AW177" s="13" t="s">
        <v>30</v>
      </c>
      <c r="AX177" s="13" t="s">
        <v>81</v>
      </c>
      <c r="AY177" s="163" t="s">
        <v>156</v>
      </c>
    </row>
    <row r="178" spans="1:65" s="2" customFormat="1" ht="24" customHeight="1">
      <c r="A178" s="29"/>
      <c r="B178" s="145"/>
      <c r="C178" s="146" t="s">
        <v>249</v>
      </c>
      <c r="D178" s="146" t="s">
        <v>158</v>
      </c>
      <c r="E178" s="147" t="s">
        <v>1154</v>
      </c>
      <c r="F178" s="148" t="s">
        <v>1155</v>
      </c>
      <c r="G178" s="149" t="s">
        <v>225</v>
      </c>
      <c r="H178" s="150">
        <v>110.5</v>
      </c>
      <c r="I178" s="151">
        <v>79.709999999999994</v>
      </c>
      <c r="J178" s="151">
        <f>ROUND(I178*H178,2)</f>
        <v>8807.9599999999991</v>
      </c>
      <c r="K178" s="148" t="s">
        <v>162</v>
      </c>
      <c r="L178" s="30"/>
      <c r="M178" s="152" t="s">
        <v>1</v>
      </c>
      <c r="N178" s="153" t="s">
        <v>39</v>
      </c>
      <c r="O178" s="154">
        <v>0.17699999999999999</v>
      </c>
      <c r="P178" s="154">
        <f>O178*H178</f>
        <v>19.558499999999999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163</v>
      </c>
      <c r="AT178" s="156" t="s">
        <v>158</v>
      </c>
      <c r="AU178" s="156" t="s">
        <v>83</v>
      </c>
      <c r="AY178" s="17" t="s">
        <v>156</v>
      </c>
      <c r="BE178" s="157">
        <f>IF(N178="základní",J178,0)</f>
        <v>8807.9599999999991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81</v>
      </c>
      <c r="BK178" s="157">
        <f>ROUND(I178*H178,2)</f>
        <v>8807.9599999999991</v>
      </c>
      <c r="BL178" s="17" t="s">
        <v>163</v>
      </c>
      <c r="BM178" s="156" t="s">
        <v>1761</v>
      </c>
    </row>
    <row r="179" spans="1:65" s="2" customFormat="1" ht="28.8">
      <c r="A179" s="29"/>
      <c r="B179" s="30"/>
      <c r="C179" s="29"/>
      <c r="D179" s="158" t="s">
        <v>165</v>
      </c>
      <c r="E179" s="29"/>
      <c r="F179" s="159" t="s">
        <v>1157</v>
      </c>
      <c r="G179" s="29"/>
      <c r="H179" s="29"/>
      <c r="I179" s="29"/>
      <c r="J179" s="29"/>
      <c r="K179" s="29"/>
      <c r="L179" s="30"/>
      <c r="M179" s="160"/>
      <c r="N179" s="161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165</v>
      </c>
      <c r="AU179" s="17" t="s">
        <v>83</v>
      </c>
    </row>
    <row r="180" spans="1:65" s="13" customFormat="1">
      <c r="B180" s="162"/>
      <c r="D180" s="158" t="s">
        <v>167</v>
      </c>
      <c r="E180" s="163" t="s">
        <v>1</v>
      </c>
      <c r="F180" s="164" t="s">
        <v>1760</v>
      </c>
      <c r="H180" s="165">
        <v>110.5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167</v>
      </c>
      <c r="AU180" s="163" t="s">
        <v>83</v>
      </c>
      <c r="AV180" s="13" t="s">
        <v>83</v>
      </c>
      <c r="AW180" s="13" t="s">
        <v>30</v>
      </c>
      <c r="AX180" s="13" t="s">
        <v>81</v>
      </c>
      <c r="AY180" s="163" t="s">
        <v>156</v>
      </c>
    </row>
    <row r="181" spans="1:65" s="2" customFormat="1" ht="24" customHeight="1">
      <c r="A181" s="29"/>
      <c r="B181" s="145"/>
      <c r="C181" s="146" t="s">
        <v>8</v>
      </c>
      <c r="D181" s="146" t="s">
        <v>158</v>
      </c>
      <c r="E181" s="147" t="s">
        <v>1158</v>
      </c>
      <c r="F181" s="148" t="s">
        <v>1159</v>
      </c>
      <c r="G181" s="149" t="s">
        <v>225</v>
      </c>
      <c r="H181" s="150">
        <v>110.5</v>
      </c>
      <c r="I181" s="151">
        <v>24.09</v>
      </c>
      <c r="J181" s="151">
        <f>ROUND(I181*H181,2)</f>
        <v>2661.95</v>
      </c>
      <c r="K181" s="148" t="s">
        <v>162</v>
      </c>
      <c r="L181" s="30"/>
      <c r="M181" s="152" t="s">
        <v>1</v>
      </c>
      <c r="N181" s="153" t="s">
        <v>39</v>
      </c>
      <c r="O181" s="154">
        <v>5.8000000000000003E-2</v>
      </c>
      <c r="P181" s="154">
        <f>O181*H181</f>
        <v>6.4090000000000007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163</v>
      </c>
      <c r="AT181" s="156" t="s">
        <v>158</v>
      </c>
      <c r="AU181" s="156" t="s">
        <v>83</v>
      </c>
      <c r="AY181" s="17" t="s">
        <v>156</v>
      </c>
      <c r="BE181" s="157">
        <f>IF(N181="základní",J181,0)</f>
        <v>2661.95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81</v>
      </c>
      <c r="BK181" s="157">
        <f>ROUND(I181*H181,2)</f>
        <v>2661.95</v>
      </c>
      <c r="BL181" s="17" t="s">
        <v>163</v>
      </c>
      <c r="BM181" s="156" t="s">
        <v>1762</v>
      </c>
    </row>
    <row r="182" spans="1:65" s="2" customFormat="1" ht="28.8">
      <c r="A182" s="29"/>
      <c r="B182" s="30"/>
      <c r="C182" s="29"/>
      <c r="D182" s="158" t="s">
        <v>165</v>
      </c>
      <c r="E182" s="29"/>
      <c r="F182" s="159" t="s">
        <v>1161</v>
      </c>
      <c r="G182" s="29"/>
      <c r="H182" s="29"/>
      <c r="I182" s="29"/>
      <c r="J182" s="29"/>
      <c r="K182" s="29"/>
      <c r="L182" s="30"/>
      <c r="M182" s="160"/>
      <c r="N182" s="161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165</v>
      </c>
      <c r="AU182" s="17" t="s">
        <v>83</v>
      </c>
    </row>
    <row r="183" spans="1:65" s="13" customFormat="1">
      <c r="B183" s="162"/>
      <c r="D183" s="158" t="s">
        <v>167</v>
      </c>
      <c r="E183" s="163" t="s">
        <v>1</v>
      </c>
      <c r="F183" s="164" t="s">
        <v>1760</v>
      </c>
      <c r="H183" s="165">
        <v>110.5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167</v>
      </c>
      <c r="AU183" s="163" t="s">
        <v>83</v>
      </c>
      <c r="AV183" s="13" t="s">
        <v>83</v>
      </c>
      <c r="AW183" s="13" t="s">
        <v>30</v>
      </c>
      <c r="AX183" s="13" t="s">
        <v>81</v>
      </c>
      <c r="AY183" s="163" t="s">
        <v>156</v>
      </c>
    </row>
    <row r="184" spans="1:65" s="2" customFormat="1" ht="16.5" customHeight="1">
      <c r="A184" s="29"/>
      <c r="B184" s="145"/>
      <c r="C184" s="176" t="s">
        <v>259</v>
      </c>
      <c r="D184" s="176" t="s">
        <v>254</v>
      </c>
      <c r="E184" s="177" t="s">
        <v>1162</v>
      </c>
      <c r="F184" s="178" t="s">
        <v>1163</v>
      </c>
      <c r="G184" s="179" t="s">
        <v>1164</v>
      </c>
      <c r="H184" s="180">
        <v>3.3149999999999999</v>
      </c>
      <c r="I184" s="181">
        <v>153.38</v>
      </c>
      <c r="J184" s="181">
        <f>ROUND(I184*H184,2)</f>
        <v>508.45</v>
      </c>
      <c r="K184" s="178" t="s">
        <v>162</v>
      </c>
      <c r="L184" s="182"/>
      <c r="M184" s="183" t="s">
        <v>1</v>
      </c>
      <c r="N184" s="184" t="s">
        <v>39</v>
      </c>
      <c r="O184" s="154">
        <v>0</v>
      </c>
      <c r="P184" s="154">
        <f>O184*H184</f>
        <v>0</v>
      </c>
      <c r="Q184" s="154">
        <v>1E-3</v>
      </c>
      <c r="R184" s="154">
        <f>Q184*H184</f>
        <v>3.3149999999999998E-3</v>
      </c>
      <c r="S184" s="154">
        <v>0</v>
      </c>
      <c r="T184" s="15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6" t="s">
        <v>208</v>
      </c>
      <c r="AT184" s="156" t="s">
        <v>254</v>
      </c>
      <c r="AU184" s="156" t="s">
        <v>83</v>
      </c>
      <c r="AY184" s="17" t="s">
        <v>156</v>
      </c>
      <c r="BE184" s="157">
        <f>IF(N184="základní",J184,0)</f>
        <v>508.45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81</v>
      </c>
      <c r="BK184" s="157">
        <f>ROUND(I184*H184,2)</f>
        <v>508.45</v>
      </c>
      <c r="BL184" s="17" t="s">
        <v>163</v>
      </c>
      <c r="BM184" s="156" t="s">
        <v>1763</v>
      </c>
    </row>
    <row r="185" spans="1:65" s="2" customFormat="1">
      <c r="A185" s="29"/>
      <c r="B185" s="30"/>
      <c r="C185" s="29"/>
      <c r="D185" s="158" t="s">
        <v>165</v>
      </c>
      <c r="E185" s="29"/>
      <c r="F185" s="159" t="s">
        <v>1163</v>
      </c>
      <c r="G185" s="29"/>
      <c r="H185" s="29"/>
      <c r="I185" s="29"/>
      <c r="J185" s="29"/>
      <c r="K185" s="29"/>
      <c r="L185" s="30"/>
      <c r="M185" s="160"/>
      <c r="N185" s="161"/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7" t="s">
        <v>165</v>
      </c>
      <c r="AU185" s="17" t="s">
        <v>83</v>
      </c>
    </row>
    <row r="186" spans="1:65" s="13" customFormat="1">
      <c r="B186" s="162"/>
      <c r="D186" s="158" t="s">
        <v>167</v>
      </c>
      <c r="E186" s="163" t="s">
        <v>1</v>
      </c>
      <c r="F186" s="164" t="s">
        <v>1764</v>
      </c>
      <c r="H186" s="165">
        <v>3.3149999999999999</v>
      </c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167</v>
      </c>
      <c r="AU186" s="163" t="s">
        <v>83</v>
      </c>
      <c r="AV186" s="13" t="s">
        <v>83</v>
      </c>
      <c r="AW186" s="13" t="s">
        <v>30</v>
      </c>
      <c r="AX186" s="13" t="s">
        <v>81</v>
      </c>
      <c r="AY186" s="163" t="s">
        <v>156</v>
      </c>
    </row>
    <row r="187" spans="1:65" s="2" customFormat="1" ht="16.5" customHeight="1">
      <c r="A187" s="29"/>
      <c r="B187" s="145"/>
      <c r="C187" s="146" t="s">
        <v>265</v>
      </c>
      <c r="D187" s="146" t="s">
        <v>158</v>
      </c>
      <c r="E187" s="147" t="s">
        <v>223</v>
      </c>
      <c r="F187" s="148" t="s">
        <v>224</v>
      </c>
      <c r="G187" s="149" t="s">
        <v>225</v>
      </c>
      <c r="H187" s="150">
        <v>52</v>
      </c>
      <c r="I187" s="151">
        <v>17.059999999999999</v>
      </c>
      <c r="J187" s="151">
        <f>ROUND(I187*H187,2)</f>
        <v>887.12</v>
      </c>
      <c r="K187" s="148" t="s">
        <v>162</v>
      </c>
      <c r="L187" s="30"/>
      <c r="M187" s="152" t="s">
        <v>1</v>
      </c>
      <c r="N187" s="153" t="s">
        <v>39</v>
      </c>
      <c r="O187" s="154">
        <v>1.7999999999999999E-2</v>
      </c>
      <c r="P187" s="154">
        <f>O187*H187</f>
        <v>0.93599999999999994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6" t="s">
        <v>163</v>
      </c>
      <c r="AT187" s="156" t="s">
        <v>158</v>
      </c>
      <c r="AU187" s="156" t="s">
        <v>83</v>
      </c>
      <c r="AY187" s="17" t="s">
        <v>156</v>
      </c>
      <c r="BE187" s="157">
        <f>IF(N187="základní",J187,0)</f>
        <v>887.12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81</v>
      </c>
      <c r="BK187" s="157">
        <f>ROUND(I187*H187,2)</f>
        <v>887.12</v>
      </c>
      <c r="BL187" s="17" t="s">
        <v>163</v>
      </c>
      <c r="BM187" s="156" t="s">
        <v>1765</v>
      </c>
    </row>
    <row r="188" spans="1:65" s="2" customFormat="1" ht="19.2">
      <c r="A188" s="29"/>
      <c r="B188" s="30"/>
      <c r="C188" s="29"/>
      <c r="D188" s="158" t="s">
        <v>165</v>
      </c>
      <c r="E188" s="29"/>
      <c r="F188" s="159" t="s">
        <v>227</v>
      </c>
      <c r="G188" s="29"/>
      <c r="H188" s="29"/>
      <c r="I188" s="29"/>
      <c r="J188" s="29"/>
      <c r="K188" s="29"/>
      <c r="L188" s="30"/>
      <c r="M188" s="160"/>
      <c r="N188" s="161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165</v>
      </c>
      <c r="AU188" s="17" t="s">
        <v>83</v>
      </c>
    </row>
    <row r="189" spans="1:65" s="13" customFormat="1">
      <c r="B189" s="162"/>
      <c r="D189" s="158" t="s">
        <v>167</v>
      </c>
      <c r="E189" s="163" t="s">
        <v>1</v>
      </c>
      <c r="F189" s="164" t="s">
        <v>969</v>
      </c>
      <c r="H189" s="165">
        <v>52</v>
      </c>
      <c r="L189" s="162"/>
      <c r="M189" s="166"/>
      <c r="N189" s="167"/>
      <c r="O189" s="167"/>
      <c r="P189" s="167"/>
      <c r="Q189" s="167"/>
      <c r="R189" s="167"/>
      <c r="S189" s="167"/>
      <c r="T189" s="168"/>
      <c r="AT189" s="163" t="s">
        <v>167</v>
      </c>
      <c r="AU189" s="163" t="s">
        <v>83</v>
      </c>
      <c r="AV189" s="13" t="s">
        <v>83</v>
      </c>
      <c r="AW189" s="13" t="s">
        <v>30</v>
      </c>
      <c r="AX189" s="13" t="s">
        <v>81</v>
      </c>
      <c r="AY189" s="163" t="s">
        <v>156</v>
      </c>
    </row>
    <row r="190" spans="1:65" s="2" customFormat="1" ht="24" customHeight="1">
      <c r="A190" s="29"/>
      <c r="B190" s="145"/>
      <c r="C190" s="146" t="s">
        <v>270</v>
      </c>
      <c r="D190" s="146" t="s">
        <v>158</v>
      </c>
      <c r="E190" s="147" t="s">
        <v>1169</v>
      </c>
      <c r="F190" s="148" t="s">
        <v>1170</v>
      </c>
      <c r="G190" s="149" t="s">
        <v>225</v>
      </c>
      <c r="H190" s="150">
        <v>110.5</v>
      </c>
      <c r="I190" s="151">
        <v>28.22</v>
      </c>
      <c r="J190" s="151">
        <f>ROUND(I190*H190,2)</f>
        <v>3118.31</v>
      </c>
      <c r="K190" s="148" t="s">
        <v>162</v>
      </c>
      <c r="L190" s="30"/>
      <c r="M190" s="152" t="s">
        <v>1</v>
      </c>
      <c r="N190" s="153" t="s">
        <v>39</v>
      </c>
      <c r="O190" s="154">
        <v>6.7000000000000004E-2</v>
      </c>
      <c r="P190" s="154">
        <f>O190*H190</f>
        <v>7.4035000000000002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6" t="s">
        <v>163</v>
      </c>
      <c r="AT190" s="156" t="s">
        <v>158</v>
      </c>
      <c r="AU190" s="156" t="s">
        <v>83</v>
      </c>
      <c r="AY190" s="17" t="s">
        <v>156</v>
      </c>
      <c r="BE190" s="157">
        <f>IF(N190="základní",J190,0)</f>
        <v>3118.31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81</v>
      </c>
      <c r="BK190" s="157">
        <f>ROUND(I190*H190,2)</f>
        <v>3118.31</v>
      </c>
      <c r="BL190" s="17" t="s">
        <v>163</v>
      </c>
      <c r="BM190" s="156" t="s">
        <v>1766</v>
      </c>
    </row>
    <row r="191" spans="1:65" s="2" customFormat="1" ht="19.2">
      <c r="A191" s="29"/>
      <c r="B191" s="30"/>
      <c r="C191" s="29"/>
      <c r="D191" s="158" t="s">
        <v>165</v>
      </c>
      <c r="E191" s="29"/>
      <c r="F191" s="159" t="s">
        <v>1172</v>
      </c>
      <c r="G191" s="29"/>
      <c r="H191" s="29"/>
      <c r="I191" s="29"/>
      <c r="J191" s="29"/>
      <c r="K191" s="29"/>
      <c r="L191" s="30"/>
      <c r="M191" s="160"/>
      <c r="N191" s="161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7" t="s">
        <v>165</v>
      </c>
      <c r="AU191" s="17" t="s">
        <v>83</v>
      </c>
    </row>
    <row r="192" spans="1:65" s="13" customFormat="1">
      <c r="B192" s="162"/>
      <c r="D192" s="158" t="s">
        <v>167</v>
      </c>
      <c r="E192" s="163" t="s">
        <v>1</v>
      </c>
      <c r="F192" s="164" t="s">
        <v>1760</v>
      </c>
      <c r="H192" s="165">
        <v>110.5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167</v>
      </c>
      <c r="AU192" s="163" t="s">
        <v>83</v>
      </c>
      <c r="AV192" s="13" t="s">
        <v>83</v>
      </c>
      <c r="AW192" s="13" t="s">
        <v>30</v>
      </c>
      <c r="AX192" s="13" t="s">
        <v>81</v>
      </c>
      <c r="AY192" s="163" t="s">
        <v>156</v>
      </c>
    </row>
    <row r="193" spans="1:65" s="2" customFormat="1" ht="24" customHeight="1">
      <c r="A193" s="29"/>
      <c r="B193" s="145"/>
      <c r="C193" s="146" t="s">
        <v>276</v>
      </c>
      <c r="D193" s="146" t="s">
        <v>158</v>
      </c>
      <c r="E193" s="147" t="s">
        <v>1173</v>
      </c>
      <c r="F193" s="148" t="s">
        <v>1174</v>
      </c>
      <c r="G193" s="149" t="s">
        <v>225</v>
      </c>
      <c r="H193" s="150">
        <v>221</v>
      </c>
      <c r="I193" s="151">
        <v>2.5</v>
      </c>
      <c r="J193" s="151">
        <f>ROUND(I193*H193,2)</f>
        <v>552.5</v>
      </c>
      <c r="K193" s="148" t="s">
        <v>162</v>
      </c>
      <c r="L193" s="30"/>
      <c r="M193" s="152" t="s">
        <v>1</v>
      </c>
      <c r="N193" s="153" t="s">
        <v>39</v>
      </c>
      <c r="O193" s="154">
        <v>4.0000000000000001E-3</v>
      </c>
      <c r="P193" s="154">
        <f>O193*H193</f>
        <v>0.88400000000000001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163</v>
      </c>
      <c r="AT193" s="156" t="s">
        <v>158</v>
      </c>
      <c r="AU193" s="156" t="s">
        <v>83</v>
      </c>
      <c r="AY193" s="17" t="s">
        <v>156</v>
      </c>
      <c r="BE193" s="157">
        <f>IF(N193="základní",J193,0)</f>
        <v>552.5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81</v>
      </c>
      <c r="BK193" s="157">
        <f>ROUND(I193*H193,2)</f>
        <v>552.5</v>
      </c>
      <c r="BL193" s="17" t="s">
        <v>163</v>
      </c>
      <c r="BM193" s="156" t="s">
        <v>1767</v>
      </c>
    </row>
    <row r="194" spans="1:65" s="2" customFormat="1" ht="28.8">
      <c r="A194" s="29"/>
      <c r="B194" s="30"/>
      <c r="C194" s="29"/>
      <c r="D194" s="158" t="s">
        <v>165</v>
      </c>
      <c r="E194" s="29"/>
      <c r="F194" s="159" t="s">
        <v>1176</v>
      </c>
      <c r="G194" s="29"/>
      <c r="H194" s="29"/>
      <c r="I194" s="29"/>
      <c r="J194" s="29"/>
      <c r="K194" s="29"/>
      <c r="L194" s="30"/>
      <c r="M194" s="160"/>
      <c r="N194" s="161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165</v>
      </c>
      <c r="AU194" s="17" t="s">
        <v>83</v>
      </c>
    </row>
    <row r="195" spans="1:65" s="13" customFormat="1">
      <c r="B195" s="162"/>
      <c r="D195" s="158" t="s">
        <v>167</v>
      </c>
      <c r="E195" s="163" t="s">
        <v>1</v>
      </c>
      <c r="F195" s="164" t="s">
        <v>1768</v>
      </c>
      <c r="H195" s="165">
        <v>221</v>
      </c>
      <c r="L195" s="162"/>
      <c r="M195" s="166"/>
      <c r="N195" s="167"/>
      <c r="O195" s="167"/>
      <c r="P195" s="167"/>
      <c r="Q195" s="167"/>
      <c r="R195" s="167"/>
      <c r="S195" s="167"/>
      <c r="T195" s="168"/>
      <c r="AT195" s="163" t="s">
        <v>167</v>
      </c>
      <c r="AU195" s="163" t="s">
        <v>83</v>
      </c>
      <c r="AV195" s="13" t="s">
        <v>83</v>
      </c>
      <c r="AW195" s="13" t="s">
        <v>30</v>
      </c>
      <c r="AX195" s="13" t="s">
        <v>81</v>
      </c>
      <c r="AY195" s="163" t="s">
        <v>156</v>
      </c>
    </row>
    <row r="196" spans="1:65" s="2" customFormat="1" ht="16.5" customHeight="1">
      <c r="A196" s="29"/>
      <c r="B196" s="145"/>
      <c r="C196" s="146" t="s">
        <v>282</v>
      </c>
      <c r="D196" s="146" t="s">
        <v>158</v>
      </c>
      <c r="E196" s="147" t="s">
        <v>1769</v>
      </c>
      <c r="F196" s="148" t="s">
        <v>1770</v>
      </c>
      <c r="G196" s="149" t="s">
        <v>531</v>
      </c>
      <c r="H196" s="150">
        <v>27</v>
      </c>
      <c r="I196" s="151">
        <v>169.17</v>
      </c>
      <c r="J196" s="151">
        <f>ROUND(I196*H196,2)</f>
        <v>4567.59</v>
      </c>
      <c r="K196" s="148" t="s">
        <v>162</v>
      </c>
      <c r="L196" s="30"/>
      <c r="M196" s="152" t="s">
        <v>1</v>
      </c>
      <c r="N196" s="153" t="s">
        <v>39</v>
      </c>
      <c r="O196" s="154">
        <v>0.54300000000000004</v>
      </c>
      <c r="P196" s="154">
        <f>O196*H196</f>
        <v>14.661000000000001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163</v>
      </c>
      <c r="AT196" s="156" t="s">
        <v>158</v>
      </c>
      <c r="AU196" s="156" t="s">
        <v>83</v>
      </c>
      <c r="AY196" s="17" t="s">
        <v>156</v>
      </c>
      <c r="BE196" s="157">
        <f>IF(N196="základní",J196,0)</f>
        <v>4567.59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81</v>
      </c>
      <c r="BK196" s="157">
        <f>ROUND(I196*H196,2)</f>
        <v>4567.59</v>
      </c>
      <c r="BL196" s="17" t="s">
        <v>163</v>
      </c>
      <c r="BM196" s="156" t="s">
        <v>1771</v>
      </c>
    </row>
    <row r="197" spans="1:65" s="2" customFormat="1" ht="19.2">
      <c r="A197" s="29"/>
      <c r="B197" s="30"/>
      <c r="C197" s="29"/>
      <c r="D197" s="158" t="s">
        <v>165</v>
      </c>
      <c r="E197" s="29"/>
      <c r="F197" s="159" t="s">
        <v>1772</v>
      </c>
      <c r="G197" s="29"/>
      <c r="H197" s="29"/>
      <c r="I197" s="29"/>
      <c r="J197" s="29"/>
      <c r="K197" s="29"/>
      <c r="L197" s="30"/>
      <c r="M197" s="160"/>
      <c r="N197" s="161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165</v>
      </c>
      <c r="AU197" s="17" t="s">
        <v>83</v>
      </c>
    </row>
    <row r="198" spans="1:65" s="13" customFormat="1">
      <c r="B198" s="162"/>
      <c r="D198" s="158" t="s">
        <v>167</v>
      </c>
      <c r="E198" s="163" t="s">
        <v>1</v>
      </c>
      <c r="F198" s="164" t="s">
        <v>1773</v>
      </c>
      <c r="H198" s="165">
        <v>27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30</v>
      </c>
      <c r="AX198" s="13" t="s">
        <v>81</v>
      </c>
      <c r="AY198" s="163" t="s">
        <v>156</v>
      </c>
    </row>
    <row r="199" spans="1:65" s="2" customFormat="1" ht="16.5" customHeight="1">
      <c r="A199" s="29"/>
      <c r="B199" s="145"/>
      <c r="C199" s="146" t="s">
        <v>7</v>
      </c>
      <c r="D199" s="146" t="s">
        <v>158</v>
      </c>
      <c r="E199" s="147" t="s">
        <v>1178</v>
      </c>
      <c r="F199" s="148" t="s">
        <v>1179</v>
      </c>
      <c r="G199" s="149" t="s">
        <v>161</v>
      </c>
      <c r="H199" s="150">
        <v>2.7629999999999999</v>
      </c>
      <c r="I199" s="151">
        <v>138.91</v>
      </c>
      <c r="J199" s="151">
        <f>ROUND(I199*H199,2)</f>
        <v>383.81</v>
      </c>
      <c r="K199" s="148" t="s">
        <v>162</v>
      </c>
      <c r="L199" s="30"/>
      <c r="M199" s="152" t="s">
        <v>1</v>
      </c>
      <c r="N199" s="153" t="s">
        <v>39</v>
      </c>
      <c r="O199" s="154">
        <v>0.26100000000000001</v>
      </c>
      <c r="P199" s="154">
        <f>O199*H199</f>
        <v>0.72114299999999998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163</v>
      </c>
      <c r="AT199" s="156" t="s">
        <v>158</v>
      </c>
      <c r="AU199" s="156" t="s">
        <v>83</v>
      </c>
      <c r="AY199" s="17" t="s">
        <v>156</v>
      </c>
      <c r="BE199" s="157">
        <f>IF(N199="základní",J199,0)</f>
        <v>383.81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81</v>
      </c>
      <c r="BK199" s="157">
        <f>ROUND(I199*H199,2)</f>
        <v>383.81</v>
      </c>
      <c r="BL199" s="17" t="s">
        <v>163</v>
      </c>
      <c r="BM199" s="156" t="s">
        <v>1774</v>
      </c>
    </row>
    <row r="200" spans="1:65" s="2" customFormat="1">
      <c r="A200" s="29"/>
      <c r="B200" s="30"/>
      <c r="C200" s="29"/>
      <c r="D200" s="158" t="s">
        <v>165</v>
      </c>
      <c r="E200" s="29"/>
      <c r="F200" s="159" t="s">
        <v>1181</v>
      </c>
      <c r="G200" s="29"/>
      <c r="H200" s="29"/>
      <c r="I200" s="29"/>
      <c r="J200" s="29"/>
      <c r="K200" s="29"/>
      <c r="L200" s="30"/>
      <c r="M200" s="160"/>
      <c r="N200" s="161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165</v>
      </c>
      <c r="AU200" s="17" t="s">
        <v>83</v>
      </c>
    </row>
    <row r="201" spans="1:65" s="13" customFormat="1">
      <c r="B201" s="162"/>
      <c r="D201" s="158" t="s">
        <v>167</v>
      </c>
      <c r="E201" s="163" t="s">
        <v>1</v>
      </c>
      <c r="F201" s="164" t="s">
        <v>1775</v>
      </c>
      <c r="H201" s="165">
        <v>2.7629999999999999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167</v>
      </c>
      <c r="AU201" s="163" t="s">
        <v>83</v>
      </c>
      <c r="AV201" s="13" t="s">
        <v>83</v>
      </c>
      <c r="AW201" s="13" t="s">
        <v>30</v>
      </c>
      <c r="AX201" s="13" t="s">
        <v>81</v>
      </c>
      <c r="AY201" s="163" t="s">
        <v>156</v>
      </c>
    </row>
    <row r="202" spans="1:65" s="12" customFormat="1" ht="22.95" customHeight="1">
      <c r="B202" s="133"/>
      <c r="D202" s="134" t="s">
        <v>73</v>
      </c>
      <c r="E202" s="143" t="s">
        <v>189</v>
      </c>
      <c r="F202" s="143" t="s">
        <v>236</v>
      </c>
      <c r="J202" s="144">
        <f>BK202</f>
        <v>125611.86000000002</v>
      </c>
      <c r="L202" s="133"/>
      <c r="M202" s="137"/>
      <c r="N202" s="138"/>
      <c r="O202" s="138"/>
      <c r="P202" s="139">
        <f>SUM(P203:P232)</f>
        <v>15.410600000000001</v>
      </c>
      <c r="Q202" s="138"/>
      <c r="R202" s="139">
        <f>SUM(R203:R232)</f>
        <v>5.5081600000000002</v>
      </c>
      <c r="S202" s="138"/>
      <c r="T202" s="140">
        <f>SUM(T203:T232)</f>
        <v>0</v>
      </c>
      <c r="AR202" s="134" t="s">
        <v>81</v>
      </c>
      <c r="AT202" s="141" t="s">
        <v>73</v>
      </c>
      <c r="AU202" s="141" t="s">
        <v>81</v>
      </c>
      <c r="AY202" s="134" t="s">
        <v>156</v>
      </c>
      <c r="BK202" s="142">
        <f>SUM(BK203:BK232)</f>
        <v>125611.86000000002</v>
      </c>
    </row>
    <row r="203" spans="1:65" s="2" customFormat="1" ht="16.5" customHeight="1">
      <c r="A203" s="29"/>
      <c r="B203" s="145"/>
      <c r="C203" s="146" t="s">
        <v>295</v>
      </c>
      <c r="D203" s="146" t="s">
        <v>158</v>
      </c>
      <c r="E203" s="147" t="s">
        <v>1032</v>
      </c>
      <c r="F203" s="148" t="s">
        <v>1033</v>
      </c>
      <c r="G203" s="149" t="s">
        <v>225</v>
      </c>
      <c r="H203" s="150">
        <v>5.8</v>
      </c>
      <c r="I203" s="151">
        <v>211.12</v>
      </c>
      <c r="J203" s="151">
        <f>ROUND(I203*H203,2)</f>
        <v>1224.5</v>
      </c>
      <c r="K203" s="148" t="s">
        <v>162</v>
      </c>
      <c r="L203" s="30"/>
      <c r="M203" s="152" t="s">
        <v>1</v>
      </c>
      <c r="N203" s="153" t="s">
        <v>39</v>
      </c>
      <c r="O203" s="154">
        <v>2.5999999999999999E-2</v>
      </c>
      <c r="P203" s="154">
        <f>O203*H203</f>
        <v>0.15079999999999999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163</v>
      </c>
      <c r="AT203" s="156" t="s">
        <v>158</v>
      </c>
      <c r="AU203" s="156" t="s">
        <v>83</v>
      </c>
      <c r="AY203" s="17" t="s">
        <v>156</v>
      </c>
      <c r="BE203" s="157">
        <f>IF(N203="základní",J203,0)</f>
        <v>1224.5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81</v>
      </c>
      <c r="BK203" s="157">
        <f>ROUND(I203*H203,2)</f>
        <v>1224.5</v>
      </c>
      <c r="BL203" s="17" t="s">
        <v>163</v>
      </c>
      <c r="BM203" s="156" t="s">
        <v>1776</v>
      </c>
    </row>
    <row r="204" spans="1:65" s="2" customFormat="1" ht="19.2">
      <c r="A204" s="29"/>
      <c r="B204" s="30"/>
      <c r="C204" s="29"/>
      <c r="D204" s="158" t="s">
        <v>165</v>
      </c>
      <c r="E204" s="29"/>
      <c r="F204" s="159" t="s">
        <v>1035</v>
      </c>
      <c r="G204" s="29"/>
      <c r="H204" s="29"/>
      <c r="I204" s="29"/>
      <c r="J204" s="29"/>
      <c r="K204" s="29"/>
      <c r="L204" s="30"/>
      <c r="M204" s="160"/>
      <c r="N204" s="161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165</v>
      </c>
      <c r="AU204" s="17" t="s">
        <v>83</v>
      </c>
    </row>
    <row r="205" spans="1:65" s="13" customFormat="1">
      <c r="B205" s="162"/>
      <c r="D205" s="158" t="s">
        <v>167</v>
      </c>
      <c r="E205" s="163" t="s">
        <v>1</v>
      </c>
      <c r="F205" s="164" t="s">
        <v>1777</v>
      </c>
      <c r="H205" s="165">
        <v>5.8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3" t="s">
        <v>167</v>
      </c>
      <c r="AU205" s="163" t="s">
        <v>83</v>
      </c>
      <c r="AV205" s="13" t="s">
        <v>83</v>
      </c>
      <c r="AW205" s="13" t="s">
        <v>30</v>
      </c>
      <c r="AX205" s="13" t="s">
        <v>81</v>
      </c>
      <c r="AY205" s="163" t="s">
        <v>156</v>
      </c>
    </row>
    <row r="206" spans="1:65" s="2" customFormat="1" ht="16.5" customHeight="1">
      <c r="A206" s="29"/>
      <c r="B206" s="145"/>
      <c r="C206" s="146" t="s">
        <v>300</v>
      </c>
      <c r="D206" s="146" t="s">
        <v>158</v>
      </c>
      <c r="E206" s="147" t="s">
        <v>753</v>
      </c>
      <c r="F206" s="148" t="s">
        <v>754</v>
      </c>
      <c r="G206" s="149" t="s">
        <v>225</v>
      </c>
      <c r="H206" s="150">
        <v>52</v>
      </c>
      <c r="I206" s="151">
        <v>249.25</v>
      </c>
      <c r="J206" s="151">
        <f>ROUND(I206*H206,2)</f>
        <v>12961</v>
      </c>
      <c r="K206" s="148" t="s">
        <v>162</v>
      </c>
      <c r="L206" s="30"/>
      <c r="M206" s="152" t="s">
        <v>1</v>
      </c>
      <c r="N206" s="153" t="s">
        <v>39</v>
      </c>
      <c r="O206" s="154">
        <v>2.9000000000000001E-2</v>
      </c>
      <c r="P206" s="154">
        <f>O206*H206</f>
        <v>1.508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163</v>
      </c>
      <c r="AT206" s="156" t="s">
        <v>158</v>
      </c>
      <c r="AU206" s="156" t="s">
        <v>83</v>
      </c>
      <c r="AY206" s="17" t="s">
        <v>156</v>
      </c>
      <c r="BE206" s="157">
        <f>IF(N206="základní",J206,0)</f>
        <v>12961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81</v>
      </c>
      <c r="BK206" s="157">
        <f>ROUND(I206*H206,2)</f>
        <v>12961</v>
      </c>
      <c r="BL206" s="17" t="s">
        <v>163</v>
      </c>
      <c r="BM206" s="156" t="s">
        <v>1778</v>
      </c>
    </row>
    <row r="207" spans="1:65" s="2" customFormat="1" ht="19.2">
      <c r="A207" s="29"/>
      <c r="B207" s="30"/>
      <c r="C207" s="29"/>
      <c r="D207" s="158" t="s">
        <v>165</v>
      </c>
      <c r="E207" s="29"/>
      <c r="F207" s="159" t="s">
        <v>756</v>
      </c>
      <c r="G207" s="29"/>
      <c r="H207" s="29"/>
      <c r="I207" s="29"/>
      <c r="J207" s="29"/>
      <c r="K207" s="29"/>
      <c r="L207" s="30"/>
      <c r="M207" s="160"/>
      <c r="N207" s="161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165</v>
      </c>
      <c r="AU207" s="17" t="s">
        <v>83</v>
      </c>
    </row>
    <row r="208" spans="1:65" s="13" customFormat="1">
      <c r="B208" s="162"/>
      <c r="D208" s="158" t="s">
        <v>167</v>
      </c>
      <c r="E208" s="163" t="s">
        <v>1</v>
      </c>
      <c r="F208" s="164" t="s">
        <v>969</v>
      </c>
      <c r="H208" s="165">
        <v>52</v>
      </c>
      <c r="L208" s="162"/>
      <c r="M208" s="166"/>
      <c r="N208" s="167"/>
      <c r="O208" s="167"/>
      <c r="P208" s="167"/>
      <c r="Q208" s="167"/>
      <c r="R208" s="167"/>
      <c r="S208" s="167"/>
      <c r="T208" s="168"/>
      <c r="AT208" s="163" t="s">
        <v>167</v>
      </c>
      <c r="AU208" s="163" t="s">
        <v>83</v>
      </c>
      <c r="AV208" s="13" t="s">
        <v>83</v>
      </c>
      <c r="AW208" s="13" t="s">
        <v>30</v>
      </c>
      <c r="AX208" s="13" t="s">
        <v>81</v>
      </c>
      <c r="AY208" s="163" t="s">
        <v>156</v>
      </c>
    </row>
    <row r="209" spans="1:65" s="2" customFormat="1" ht="24" customHeight="1">
      <c r="A209" s="29"/>
      <c r="B209" s="145"/>
      <c r="C209" s="146" t="s">
        <v>305</v>
      </c>
      <c r="D209" s="146" t="s">
        <v>158</v>
      </c>
      <c r="E209" s="147" t="s">
        <v>760</v>
      </c>
      <c r="F209" s="148" t="s">
        <v>761</v>
      </c>
      <c r="G209" s="149" t="s">
        <v>225</v>
      </c>
      <c r="H209" s="150">
        <v>72.599999999999994</v>
      </c>
      <c r="I209" s="151">
        <v>655.95</v>
      </c>
      <c r="J209" s="151">
        <f>ROUND(I209*H209,2)</f>
        <v>47621.97</v>
      </c>
      <c r="K209" s="148" t="s">
        <v>162</v>
      </c>
      <c r="L209" s="30"/>
      <c r="M209" s="152" t="s">
        <v>1</v>
      </c>
      <c r="N209" s="153" t="s">
        <v>39</v>
      </c>
      <c r="O209" s="154">
        <v>5.6000000000000001E-2</v>
      </c>
      <c r="P209" s="154">
        <f>O209*H209</f>
        <v>4.0655999999999999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163</v>
      </c>
      <c r="AT209" s="156" t="s">
        <v>158</v>
      </c>
      <c r="AU209" s="156" t="s">
        <v>83</v>
      </c>
      <c r="AY209" s="17" t="s">
        <v>156</v>
      </c>
      <c r="BE209" s="157">
        <f>IF(N209="základní",J209,0)</f>
        <v>47621.97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7" t="s">
        <v>81</v>
      </c>
      <c r="BK209" s="157">
        <f>ROUND(I209*H209,2)</f>
        <v>47621.97</v>
      </c>
      <c r="BL209" s="17" t="s">
        <v>163</v>
      </c>
      <c r="BM209" s="156" t="s">
        <v>1779</v>
      </c>
    </row>
    <row r="210" spans="1:65" s="2" customFormat="1" ht="28.8">
      <c r="A210" s="29"/>
      <c r="B210" s="30"/>
      <c r="C210" s="29"/>
      <c r="D210" s="158" t="s">
        <v>165</v>
      </c>
      <c r="E210" s="29"/>
      <c r="F210" s="159" t="s">
        <v>763</v>
      </c>
      <c r="G210" s="29"/>
      <c r="H210" s="29"/>
      <c r="I210" s="29"/>
      <c r="J210" s="29"/>
      <c r="K210" s="29"/>
      <c r="L210" s="30"/>
      <c r="M210" s="160"/>
      <c r="N210" s="161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165</v>
      </c>
      <c r="AU210" s="17" t="s">
        <v>83</v>
      </c>
    </row>
    <row r="211" spans="1:65" s="13" customFormat="1">
      <c r="B211" s="162"/>
      <c r="D211" s="158" t="s">
        <v>167</v>
      </c>
      <c r="E211" s="163" t="s">
        <v>1</v>
      </c>
      <c r="F211" s="164" t="s">
        <v>1780</v>
      </c>
      <c r="H211" s="165">
        <v>72.599999999999994</v>
      </c>
      <c r="L211" s="162"/>
      <c r="M211" s="166"/>
      <c r="N211" s="167"/>
      <c r="O211" s="167"/>
      <c r="P211" s="167"/>
      <c r="Q211" s="167"/>
      <c r="R211" s="167"/>
      <c r="S211" s="167"/>
      <c r="T211" s="168"/>
      <c r="AT211" s="163" t="s">
        <v>167</v>
      </c>
      <c r="AU211" s="163" t="s">
        <v>83</v>
      </c>
      <c r="AV211" s="13" t="s">
        <v>83</v>
      </c>
      <c r="AW211" s="13" t="s">
        <v>30</v>
      </c>
      <c r="AX211" s="13" t="s">
        <v>81</v>
      </c>
      <c r="AY211" s="163" t="s">
        <v>156</v>
      </c>
    </row>
    <row r="212" spans="1:65" s="2" customFormat="1" ht="24" customHeight="1">
      <c r="A212" s="29"/>
      <c r="B212" s="145"/>
      <c r="C212" s="146" t="s">
        <v>311</v>
      </c>
      <c r="D212" s="146" t="s">
        <v>158</v>
      </c>
      <c r="E212" s="147" t="s">
        <v>764</v>
      </c>
      <c r="F212" s="148" t="s">
        <v>765</v>
      </c>
      <c r="G212" s="149" t="s">
        <v>225</v>
      </c>
      <c r="H212" s="150">
        <v>52</v>
      </c>
      <c r="I212" s="151">
        <v>330.61</v>
      </c>
      <c r="J212" s="151">
        <f>ROUND(I212*H212,2)</f>
        <v>17191.72</v>
      </c>
      <c r="K212" s="148" t="s">
        <v>162</v>
      </c>
      <c r="L212" s="30"/>
      <c r="M212" s="152" t="s">
        <v>1</v>
      </c>
      <c r="N212" s="153" t="s">
        <v>39</v>
      </c>
      <c r="O212" s="154">
        <v>2.7E-2</v>
      </c>
      <c r="P212" s="154">
        <f>O212*H212</f>
        <v>1.4039999999999999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163</v>
      </c>
      <c r="AT212" s="156" t="s">
        <v>158</v>
      </c>
      <c r="AU212" s="156" t="s">
        <v>83</v>
      </c>
      <c r="AY212" s="17" t="s">
        <v>156</v>
      </c>
      <c r="BE212" s="157">
        <f>IF(N212="základní",J212,0)</f>
        <v>17191.72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81</v>
      </c>
      <c r="BK212" s="157">
        <f>ROUND(I212*H212,2)</f>
        <v>17191.72</v>
      </c>
      <c r="BL212" s="17" t="s">
        <v>163</v>
      </c>
      <c r="BM212" s="156" t="s">
        <v>1781</v>
      </c>
    </row>
    <row r="213" spans="1:65" s="2" customFormat="1" ht="28.8">
      <c r="A213" s="29"/>
      <c r="B213" s="30"/>
      <c r="C213" s="29"/>
      <c r="D213" s="158" t="s">
        <v>165</v>
      </c>
      <c r="E213" s="29"/>
      <c r="F213" s="159" t="s">
        <v>767</v>
      </c>
      <c r="G213" s="29"/>
      <c r="H213" s="29"/>
      <c r="I213" s="29"/>
      <c r="J213" s="29"/>
      <c r="K213" s="29"/>
      <c r="L213" s="30"/>
      <c r="M213" s="160"/>
      <c r="N213" s="161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165</v>
      </c>
      <c r="AU213" s="17" t="s">
        <v>83</v>
      </c>
    </row>
    <row r="214" spans="1:65" s="13" customFormat="1">
      <c r="B214" s="162"/>
      <c r="D214" s="158" t="s">
        <v>167</v>
      </c>
      <c r="E214" s="163" t="s">
        <v>1</v>
      </c>
      <c r="F214" s="164" t="s">
        <v>969</v>
      </c>
      <c r="H214" s="165">
        <v>52</v>
      </c>
      <c r="L214" s="162"/>
      <c r="M214" s="166"/>
      <c r="N214" s="167"/>
      <c r="O214" s="167"/>
      <c r="P214" s="167"/>
      <c r="Q214" s="167"/>
      <c r="R214" s="167"/>
      <c r="S214" s="167"/>
      <c r="T214" s="168"/>
      <c r="AT214" s="163" t="s">
        <v>167</v>
      </c>
      <c r="AU214" s="163" t="s">
        <v>83</v>
      </c>
      <c r="AV214" s="13" t="s">
        <v>83</v>
      </c>
      <c r="AW214" s="13" t="s">
        <v>30</v>
      </c>
      <c r="AX214" s="13" t="s">
        <v>81</v>
      </c>
      <c r="AY214" s="163" t="s">
        <v>156</v>
      </c>
    </row>
    <row r="215" spans="1:65" s="2" customFormat="1" ht="16.5" customHeight="1">
      <c r="A215" s="29"/>
      <c r="B215" s="145"/>
      <c r="C215" s="146" t="s">
        <v>317</v>
      </c>
      <c r="D215" s="146" t="s">
        <v>158</v>
      </c>
      <c r="E215" s="147" t="s">
        <v>1200</v>
      </c>
      <c r="F215" s="148" t="s">
        <v>1201</v>
      </c>
      <c r="G215" s="149" t="s">
        <v>225</v>
      </c>
      <c r="H215" s="150">
        <v>15.8</v>
      </c>
      <c r="I215" s="151">
        <v>94.01</v>
      </c>
      <c r="J215" s="151">
        <f>ROUND(I215*H215,2)</f>
        <v>1485.36</v>
      </c>
      <c r="K215" s="148" t="s">
        <v>162</v>
      </c>
      <c r="L215" s="30"/>
      <c r="M215" s="152" t="s">
        <v>1</v>
      </c>
      <c r="N215" s="153" t="s">
        <v>39</v>
      </c>
      <c r="O215" s="154">
        <v>5.8000000000000003E-2</v>
      </c>
      <c r="P215" s="154">
        <f>O215*H215</f>
        <v>0.9164000000000001</v>
      </c>
      <c r="Q215" s="154">
        <v>0.32400000000000001</v>
      </c>
      <c r="R215" s="154">
        <f>Q215*H215</f>
        <v>5.1192000000000002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163</v>
      </c>
      <c r="AT215" s="156" t="s">
        <v>158</v>
      </c>
      <c r="AU215" s="156" t="s">
        <v>83</v>
      </c>
      <c r="AY215" s="17" t="s">
        <v>156</v>
      </c>
      <c r="BE215" s="157">
        <f>IF(N215="základní",J215,0)</f>
        <v>1485.36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81</v>
      </c>
      <c r="BK215" s="157">
        <f>ROUND(I215*H215,2)</f>
        <v>1485.36</v>
      </c>
      <c r="BL215" s="17" t="s">
        <v>163</v>
      </c>
      <c r="BM215" s="156" t="s">
        <v>1782</v>
      </c>
    </row>
    <row r="216" spans="1:65" s="2" customFormat="1" ht="19.2">
      <c r="A216" s="29"/>
      <c r="B216" s="30"/>
      <c r="C216" s="29"/>
      <c r="D216" s="158" t="s">
        <v>165</v>
      </c>
      <c r="E216" s="29"/>
      <c r="F216" s="159" t="s">
        <v>1203</v>
      </c>
      <c r="G216" s="29"/>
      <c r="H216" s="29"/>
      <c r="I216" s="29"/>
      <c r="J216" s="29"/>
      <c r="K216" s="29"/>
      <c r="L216" s="30"/>
      <c r="M216" s="160"/>
      <c r="N216" s="161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7" t="s">
        <v>165</v>
      </c>
      <c r="AU216" s="17" t="s">
        <v>83</v>
      </c>
    </row>
    <row r="217" spans="1:65" s="13" customFormat="1">
      <c r="B217" s="162"/>
      <c r="D217" s="158" t="s">
        <v>167</v>
      </c>
      <c r="E217" s="163" t="s">
        <v>1</v>
      </c>
      <c r="F217" s="164" t="s">
        <v>1783</v>
      </c>
      <c r="H217" s="165">
        <v>15.8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167</v>
      </c>
      <c r="AU217" s="163" t="s">
        <v>83</v>
      </c>
      <c r="AV217" s="13" t="s">
        <v>83</v>
      </c>
      <c r="AW217" s="13" t="s">
        <v>30</v>
      </c>
      <c r="AX217" s="13" t="s">
        <v>81</v>
      </c>
      <c r="AY217" s="163" t="s">
        <v>156</v>
      </c>
    </row>
    <row r="218" spans="1:65" s="2" customFormat="1" ht="24" customHeight="1">
      <c r="A218" s="29"/>
      <c r="B218" s="145"/>
      <c r="C218" s="146" t="s">
        <v>322</v>
      </c>
      <c r="D218" s="146" t="s">
        <v>158</v>
      </c>
      <c r="E218" s="147" t="s">
        <v>768</v>
      </c>
      <c r="F218" s="148" t="s">
        <v>769</v>
      </c>
      <c r="G218" s="149" t="s">
        <v>225</v>
      </c>
      <c r="H218" s="150">
        <v>52</v>
      </c>
      <c r="I218" s="151">
        <v>21.35</v>
      </c>
      <c r="J218" s="151">
        <f>ROUND(I218*H218,2)</f>
        <v>1110.2</v>
      </c>
      <c r="K218" s="148" t="s">
        <v>162</v>
      </c>
      <c r="L218" s="30"/>
      <c r="M218" s="152" t="s">
        <v>1</v>
      </c>
      <c r="N218" s="153" t="s">
        <v>39</v>
      </c>
      <c r="O218" s="154">
        <v>8.0000000000000002E-3</v>
      </c>
      <c r="P218" s="154">
        <f>O218*H218</f>
        <v>0.41600000000000004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1110.2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1110.2</v>
      </c>
      <c r="BL218" s="17" t="s">
        <v>163</v>
      </c>
      <c r="BM218" s="156" t="s">
        <v>1784</v>
      </c>
    </row>
    <row r="219" spans="1:65" s="2" customFormat="1">
      <c r="A219" s="29"/>
      <c r="B219" s="30"/>
      <c r="C219" s="29"/>
      <c r="D219" s="158" t="s">
        <v>165</v>
      </c>
      <c r="E219" s="29"/>
      <c r="F219" s="159" t="s">
        <v>771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969</v>
      </c>
      <c r="H220" s="165">
        <v>52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24" customHeight="1">
      <c r="A221" s="29"/>
      <c r="B221" s="145"/>
      <c r="C221" s="146" t="s">
        <v>326</v>
      </c>
      <c r="D221" s="146" t="s">
        <v>158</v>
      </c>
      <c r="E221" s="147" t="s">
        <v>772</v>
      </c>
      <c r="F221" s="148" t="s">
        <v>773</v>
      </c>
      <c r="G221" s="149" t="s">
        <v>225</v>
      </c>
      <c r="H221" s="150">
        <v>113.8</v>
      </c>
      <c r="I221" s="151">
        <v>21.35</v>
      </c>
      <c r="J221" s="151">
        <f>ROUND(I221*H221,2)</f>
        <v>2429.63</v>
      </c>
      <c r="K221" s="148" t="s">
        <v>162</v>
      </c>
      <c r="L221" s="30"/>
      <c r="M221" s="152" t="s">
        <v>1</v>
      </c>
      <c r="N221" s="153" t="s">
        <v>39</v>
      </c>
      <c r="O221" s="154">
        <v>2E-3</v>
      </c>
      <c r="P221" s="154">
        <f>O221*H221</f>
        <v>0.2276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163</v>
      </c>
      <c r="AT221" s="156" t="s">
        <v>158</v>
      </c>
      <c r="AU221" s="156" t="s">
        <v>83</v>
      </c>
      <c r="AY221" s="17" t="s">
        <v>156</v>
      </c>
      <c r="BE221" s="157">
        <f>IF(N221="základní",J221,0)</f>
        <v>2429.63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2429.63</v>
      </c>
      <c r="BL221" s="17" t="s">
        <v>163</v>
      </c>
      <c r="BM221" s="156" t="s">
        <v>1785</v>
      </c>
    </row>
    <row r="222" spans="1:65" s="2" customFormat="1" ht="19.2">
      <c r="A222" s="29"/>
      <c r="B222" s="30"/>
      <c r="C222" s="29"/>
      <c r="D222" s="158" t="s">
        <v>165</v>
      </c>
      <c r="E222" s="29"/>
      <c r="F222" s="159" t="s">
        <v>775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1786</v>
      </c>
      <c r="H223" s="165">
        <v>113.8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2" customFormat="1" ht="24" customHeight="1">
      <c r="A224" s="29"/>
      <c r="B224" s="145"/>
      <c r="C224" s="146" t="s">
        <v>332</v>
      </c>
      <c r="D224" s="146" t="s">
        <v>158</v>
      </c>
      <c r="E224" s="147" t="s">
        <v>776</v>
      </c>
      <c r="F224" s="148" t="s">
        <v>777</v>
      </c>
      <c r="G224" s="149" t="s">
        <v>225</v>
      </c>
      <c r="H224" s="150">
        <v>93.2</v>
      </c>
      <c r="I224" s="151">
        <v>437.3</v>
      </c>
      <c r="J224" s="151">
        <f>ROUND(I224*H224,2)</f>
        <v>40756.36</v>
      </c>
      <c r="K224" s="148" t="s">
        <v>162</v>
      </c>
      <c r="L224" s="30"/>
      <c r="M224" s="152" t="s">
        <v>1</v>
      </c>
      <c r="N224" s="153" t="s">
        <v>39</v>
      </c>
      <c r="O224" s="154">
        <v>6.6000000000000003E-2</v>
      </c>
      <c r="P224" s="154">
        <f>O224*H224</f>
        <v>6.1512000000000002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163</v>
      </c>
      <c r="AT224" s="156" t="s">
        <v>158</v>
      </c>
      <c r="AU224" s="156" t="s">
        <v>83</v>
      </c>
      <c r="AY224" s="17" t="s">
        <v>156</v>
      </c>
      <c r="BE224" s="157">
        <f>IF(N224="základní",J224,0)</f>
        <v>40756.36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81</v>
      </c>
      <c r="BK224" s="157">
        <f>ROUND(I224*H224,2)</f>
        <v>40756.36</v>
      </c>
      <c r="BL224" s="17" t="s">
        <v>163</v>
      </c>
      <c r="BM224" s="156" t="s">
        <v>1787</v>
      </c>
    </row>
    <row r="225" spans="1:65" s="2" customFormat="1" ht="28.8">
      <c r="A225" s="29"/>
      <c r="B225" s="30"/>
      <c r="C225" s="29"/>
      <c r="D225" s="158" t="s">
        <v>165</v>
      </c>
      <c r="E225" s="29"/>
      <c r="F225" s="159" t="s">
        <v>779</v>
      </c>
      <c r="G225" s="29"/>
      <c r="H225" s="29"/>
      <c r="I225" s="29"/>
      <c r="J225" s="29"/>
      <c r="K225" s="29"/>
      <c r="L225" s="30"/>
      <c r="M225" s="160"/>
      <c r="N225" s="161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165</v>
      </c>
      <c r="AU225" s="17" t="s">
        <v>83</v>
      </c>
    </row>
    <row r="226" spans="1:65" s="13" customFormat="1">
      <c r="B226" s="162"/>
      <c r="D226" s="158" t="s">
        <v>167</v>
      </c>
      <c r="E226" s="163" t="s">
        <v>1</v>
      </c>
      <c r="F226" s="164" t="s">
        <v>1788</v>
      </c>
      <c r="H226" s="165">
        <v>93.2</v>
      </c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167</v>
      </c>
      <c r="AU226" s="163" t="s">
        <v>83</v>
      </c>
      <c r="AV226" s="13" t="s">
        <v>83</v>
      </c>
      <c r="AW226" s="13" t="s">
        <v>30</v>
      </c>
      <c r="AX226" s="13" t="s">
        <v>81</v>
      </c>
      <c r="AY226" s="163" t="s">
        <v>156</v>
      </c>
    </row>
    <row r="227" spans="1:65" s="2" customFormat="1" ht="16.5" customHeight="1">
      <c r="A227" s="29"/>
      <c r="B227" s="145"/>
      <c r="C227" s="146" t="s">
        <v>337</v>
      </c>
      <c r="D227" s="146" t="s">
        <v>158</v>
      </c>
      <c r="E227" s="147" t="s">
        <v>896</v>
      </c>
      <c r="F227" s="148" t="s">
        <v>897</v>
      </c>
      <c r="G227" s="149" t="s">
        <v>225</v>
      </c>
      <c r="H227" s="150">
        <v>0.5</v>
      </c>
      <c r="I227" s="151">
        <v>1338.6</v>
      </c>
      <c r="J227" s="151">
        <f>ROUND(I227*H227,2)</f>
        <v>669.3</v>
      </c>
      <c r="K227" s="148" t="s">
        <v>162</v>
      </c>
      <c r="L227" s="30"/>
      <c r="M227" s="152" t="s">
        <v>1</v>
      </c>
      <c r="N227" s="153" t="s">
        <v>39</v>
      </c>
      <c r="O227" s="154">
        <v>0.83</v>
      </c>
      <c r="P227" s="154">
        <f>O227*H227</f>
        <v>0.41499999999999998</v>
      </c>
      <c r="Q227" s="154">
        <v>0.62651999999999997</v>
      </c>
      <c r="R227" s="154">
        <f>Q227*H227</f>
        <v>0.31325999999999998</v>
      </c>
      <c r="S227" s="154">
        <v>0</v>
      </c>
      <c r="T227" s="15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163</v>
      </c>
      <c r="AT227" s="156" t="s">
        <v>158</v>
      </c>
      <c r="AU227" s="156" t="s">
        <v>83</v>
      </c>
      <c r="AY227" s="17" t="s">
        <v>156</v>
      </c>
      <c r="BE227" s="157">
        <f>IF(N227="základní",J227,0)</f>
        <v>669.3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81</v>
      </c>
      <c r="BK227" s="157">
        <f>ROUND(I227*H227,2)</f>
        <v>669.3</v>
      </c>
      <c r="BL227" s="17" t="s">
        <v>163</v>
      </c>
      <c r="BM227" s="156" t="s">
        <v>1789</v>
      </c>
    </row>
    <row r="228" spans="1:65" s="2" customFormat="1" ht="38.4">
      <c r="A228" s="29"/>
      <c r="B228" s="30"/>
      <c r="C228" s="29"/>
      <c r="D228" s="158" t="s">
        <v>165</v>
      </c>
      <c r="E228" s="29"/>
      <c r="F228" s="159" t="s">
        <v>899</v>
      </c>
      <c r="G228" s="29"/>
      <c r="H228" s="29"/>
      <c r="I228" s="29"/>
      <c r="J228" s="29"/>
      <c r="K228" s="29"/>
      <c r="L228" s="30"/>
      <c r="M228" s="160"/>
      <c r="N228" s="161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165</v>
      </c>
      <c r="AU228" s="17" t="s">
        <v>83</v>
      </c>
    </row>
    <row r="229" spans="1:65" s="13" customFormat="1">
      <c r="B229" s="162"/>
      <c r="D229" s="158" t="s">
        <v>167</v>
      </c>
      <c r="E229" s="163" t="s">
        <v>1</v>
      </c>
      <c r="F229" s="164" t="s">
        <v>1434</v>
      </c>
      <c r="H229" s="165">
        <v>0.5</v>
      </c>
      <c r="L229" s="162"/>
      <c r="M229" s="166"/>
      <c r="N229" s="167"/>
      <c r="O229" s="167"/>
      <c r="P229" s="167"/>
      <c r="Q229" s="167"/>
      <c r="R229" s="167"/>
      <c r="S229" s="167"/>
      <c r="T229" s="168"/>
      <c r="AT229" s="163" t="s">
        <v>167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156</v>
      </c>
    </row>
    <row r="230" spans="1:65" s="2" customFormat="1" ht="24" customHeight="1">
      <c r="A230" s="29"/>
      <c r="B230" s="145"/>
      <c r="C230" s="146" t="s">
        <v>342</v>
      </c>
      <c r="D230" s="146" t="s">
        <v>158</v>
      </c>
      <c r="E230" s="147" t="s">
        <v>681</v>
      </c>
      <c r="F230" s="148" t="s">
        <v>682</v>
      </c>
      <c r="G230" s="149" t="s">
        <v>225</v>
      </c>
      <c r="H230" s="150">
        <v>0.5</v>
      </c>
      <c r="I230" s="151">
        <v>323.64</v>
      </c>
      <c r="J230" s="151">
        <f>ROUND(I230*H230,2)</f>
        <v>161.82</v>
      </c>
      <c r="K230" s="148" t="s">
        <v>162</v>
      </c>
      <c r="L230" s="30"/>
      <c r="M230" s="152" t="s">
        <v>1</v>
      </c>
      <c r="N230" s="153" t="s">
        <v>39</v>
      </c>
      <c r="O230" s="154">
        <v>0.312</v>
      </c>
      <c r="P230" s="154">
        <f>O230*H230</f>
        <v>0.156</v>
      </c>
      <c r="Q230" s="154">
        <v>0.15140000000000001</v>
      </c>
      <c r="R230" s="154">
        <f>Q230*H230</f>
        <v>7.5700000000000003E-2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163</v>
      </c>
      <c r="AT230" s="156" t="s">
        <v>158</v>
      </c>
      <c r="AU230" s="156" t="s">
        <v>83</v>
      </c>
      <c r="AY230" s="17" t="s">
        <v>156</v>
      </c>
      <c r="BE230" s="157">
        <f>IF(N230="základní",J230,0)</f>
        <v>161.82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81</v>
      </c>
      <c r="BK230" s="157">
        <f>ROUND(I230*H230,2)</f>
        <v>161.82</v>
      </c>
      <c r="BL230" s="17" t="s">
        <v>163</v>
      </c>
      <c r="BM230" s="156" t="s">
        <v>1790</v>
      </c>
    </row>
    <row r="231" spans="1:65" s="2" customFormat="1" ht="28.8">
      <c r="A231" s="29"/>
      <c r="B231" s="30"/>
      <c r="C231" s="29"/>
      <c r="D231" s="158" t="s">
        <v>165</v>
      </c>
      <c r="E231" s="29"/>
      <c r="F231" s="159" t="s">
        <v>684</v>
      </c>
      <c r="G231" s="29"/>
      <c r="H231" s="29"/>
      <c r="I231" s="29"/>
      <c r="J231" s="29"/>
      <c r="K231" s="29"/>
      <c r="L231" s="30"/>
      <c r="M231" s="160"/>
      <c r="N231" s="161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165</v>
      </c>
      <c r="AU231" s="17" t="s">
        <v>83</v>
      </c>
    </row>
    <row r="232" spans="1:65" s="13" customFormat="1">
      <c r="B232" s="162"/>
      <c r="D232" s="158" t="s">
        <v>167</v>
      </c>
      <c r="E232" s="163" t="s">
        <v>1</v>
      </c>
      <c r="F232" s="164" t="s">
        <v>1440</v>
      </c>
      <c r="H232" s="165">
        <v>0.5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167</v>
      </c>
      <c r="AU232" s="163" t="s">
        <v>83</v>
      </c>
      <c r="AV232" s="13" t="s">
        <v>83</v>
      </c>
      <c r="AW232" s="13" t="s">
        <v>30</v>
      </c>
      <c r="AX232" s="13" t="s">
        <v>81</v>
      </c>
      <c r="AY232" s="163" t="s">
        <v>156</v>
      </c>
    </row>
    <row r="233" spans="1:65" s="12" customFormat="1" ht="22.95" customHeight="1">
      <c r="B233" s="133"/>
      <c r="D233" s="134" t="s">
        <v>73</v>
      </c>
      <c r="E233" s="143" t="s">
        <v>208</v>
      </c>
      <c r="F233" s="143" t="s">
        <v>788</v>
      </c>
      <c r="J233" s="144">
        <f>BK233</f>
        <v>4556.49</v>
      </c>
      <c r="L233" s="133"/>
      <c r="M233" s="137"/>
      <c r="N233" s="138"/>
      <c r="O233" s="138"/>
      <c r="P233" s="139">
        <f>SUM(P234:P240)</f>
        <v>3.8170000000000002</v>
      </c>
      <c r="Q233" s="138"/>
      <c r="R233" s="139">
        <f>SUM(R234:R240)</f>
        <v>0.52280000000000004</v>
      </c>
      <c r="S233" s="138"/>
      <c r="T233" s="140">
        <f>SUM(T234:T240)</f>
        <v>0</v>
      </c>
      <c r="AR233" s="134" t="s">
        <v>81</v>
      </c>
      <c r="AT233" s="141" t="s">
        <v>73</v>
      </c>
      <c r="AU233" s="141" t="s">
        <v>81</v>
      </c>
      <c r="AY233" s="134" t="s">
        <v>156</v>
      </c>
      <c r="BK233" s="142">
        <f>SUM(BK234:BK240)</f>
        <v>4556.49</v>
      </c>
    </row>
    <row r="234" spans="1:65" s="2" customFormat="1" ht="24" customHeight="1">
      <c r="A234" s="29"/>
      <c r="B234" s="145"/>
      <c r="C234" s="146" t="s">
        <v>348</v>
      </c>
      <c r="D234" s="146" t="s">
        <v>158</v>
      </c>
      <c r="E234" s="147" t="s">
        <v>789</v>
      </c>
      <c r="F234" s="148" t="s">
        <v>790</v>
      </c>
      <c r="G234" s="149" t="s">
        <v>531</v>
      </c>
      <c r="H234" s="150">
        <v>1</v>
      </c>
      <c r="I234" s="151">
        <v>2127.04</v>
      </c>
      <c r="J234" s="151">
        <f>ROUND(I234*H234,2)</f>
        <v>2127.04</v>
      </c>
      <c r="K234" s="148" t="s">
        <v>162</v>
      </c>
      <c r="L234" s="30"/>
      <c r="M234" s="152" t="s">
        <v>1</v>
      </c>
      <c r="N234" s="153" t="s">
        <v>39</v>
      </c>
      <c r="O234" s="154">
        <v>3.8170000000000002</v>
      </c>
      <c r="P234" s="154">
        <f>O234*H234</f>
        <v>3.8170000000000002</v>
      </c>
      <c r="Q234" s="154">
        <v>0.42080000000000001</v>
      </c>
      <c r="R234" s="154">
        <f>Q234*H234</f>
        <v>0.42080000000000001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2127.04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2127.04</v>
      </c>
      <c r="BL234" s="17" t="s">
        <v>163</v>
      </c>
      <c r="BM234" s="156" t="s">
        <v>1791</v>
      </c>
    </row>
    <row r="235" spans="1:65" s="2" customFormat="1" ht="19.2">
      <c r="A235" s="29"/>
      <c r="B235" s="30"/>
      <c r="C235" s="29"/>
      <c r="D235" s="158" t="s">
        <v>165</v>
      </c>
      <c r="E235" s="29"/>
      <c r="F235" s="159" t="s">
        <v>792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2" customFormat="1" ht="19.2">
      <c r="A236" s="29"/>
      <c r="B236" s="30"/>
      <c r="C236" s="29"/>
      <c r="D236" s="158" t="s">
        <v>366</v>
      </c>
      <c r="E236" s="29"/>
      <c r="F236" s="185" t="s">
        <v>1058</v>
      </c>
      <c r="G236" s="29"/>
      <c r="H236" s="29"/>
      <c r="I236" s="29"/>
      <c r="J236" s="29"/>
      <c r="K236" s="29"/>
      <c r="L236" s="30"/>
      <c r="M236" s="160"/>
      <c r="N236" s="161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366</v>
      </c>
      <c r="AU236" s="17" t="s">
        <v>83</v>
      </c>
    </row>
    <row r="237" spans="1:65" s="13" customFormat="1">
      <c r="B237" s="162"/>
      <c r="D237" s="158" t="s">
        <v>167</v>
      </c>
      <c r="E237" s="163" t="s">
        <v>1</v>
      </c>
      <c r="F237" s="164" t="s">
        <v>81</v>
      </c>
      <c r="H237" s="165">
        <v>1</v>
      </c>
      <c r="L237" s="162"/>
      <c r="M237" s="166"/>
      <c r="N237" s="167"/>
      <c r="O237" s="167"/>
      <c r="P237" s="167"/>
      <c r="Q237" s="167"/>
      <c r="R237" s="167"/>
      <c r="S237" s="167"/>
      <c r="T237" s="168"/>
      <c r="AT237" s="163" t="s">
        <v>167</v>
      </c>
      <c r="AU237" s="163" t="s">
        <v>83</v>
      </c>
      <c r="AV237" s="13" t="s">
        <v>83</v>
      </c>
      <c r="AW237" s="13" t="s">
        <v>30</v>
      </c>
      <c r="AX237" s="13" t="s">
        <v>81</v>
      </c>
      <c r="AY237" s="163" t="s">
        <v>156</v>
      </c>
    </row>
    <row r="238" spans="1:65" s="2" customFormat="1" ht="24" customHeight="1">
      <c r="A238" s="29"/>
      <c r="B238" s="145"/>
      <c r="C238" s="176" t="s">
        <v>356</v>
      </c>
      <c r="D238" s="176" t="s">
        <v>254</v>
      </c>
      <c r="E238" s="177" t="s">
        <v>794</v>
      </c>
      <c r="F238" s="178" t="s">
        <v>795</v>
      </c>
      <c r="G238" s="179" t="s">
        <v>531</v>
      </c>
      <c r="H238" s="180">
        <v>1</v>
      </c>
      <c r="I238" s="181">
        <v>2429.4499999999998</v>
      </c>
      <c r="J238" s="181">
        <f>ROUND(I238*H238,2)</f>
        <v>2429.4499999999998</v>
      </c>
      <c r="K238" s="178" t="s">
        <v>162</v>
      </c>
      <c r="L238" s="182"/>
      <c r="M238" s="183" t="s">
        <v>1</v>
      </c>
      <c r="N238" s="184" t="s">
        <v>39</v>
      </c>
      <c r="O238" s="154">
        <v>0</v>
      </c>
      <c r="P238" s="154">
        <f>O238*H238</f>
        <v>0</v>
      </c>
      <c r="Q238" s="154">
        <v>0.10199999999999999</v>
      </c>
      <c r="R238" s="154">
        <f>Q238*H238</f>
        <v>0.10199999999999999</v>
      </c>
      <c r="S238" s="154">
        <v>0</v>
      </c>
      <c r="T238" s="15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208</v>
      </c>
      <c r="AT238" s="156" t="s">
        <v>254</v>
      </c>
      <c r="AU238" s="156" t="s">
        <v>83</v>
      </c>
      <c r="AY238" s="17" t="s">
        <v>156</v>
      </c>
      <c r="BE238" s="157">
        <f>IF(N238="základní",J238,0)</f>
        <v>2429.4499999999998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81</v>
      </c>
      <c r="BK238" s="157">
        <f>ROUND(I238*H238,2)</f>
        <v>2429.4499999999998</v>
      </c>
      <c r="BL238" s="17" t="s">
        <v>163</v>
      </c>
      <c r="BM238" s="156" t="s">
        <v>1792</v>
      </c>
    </row>
    <row r="239" spans="1:65" s="2" customFormat="1">
      <c r="A239" s="29"/>
      <c r="B239" s="30"/>
      <c r="C239" s="29"/>
      <c r="D239" s="158" t="s">
        <v>165</v>
      </c>
      <c r="E239" s="29"/>
      <c r="F239" s="159" t="s">
        <v>795</v>
      </c>
      <c r="G239" s="29"/>
      <c r="H239" s="29"/>
      <c r="I239" s="29"/>
      <c r="J239" s="29"/>
      <c r="K239" s="29"/>
      <c r="L239" s="30"/>
      <c r="M239" s="160"/>
      <c r="N239" s="161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165</v>
      </c>
      <c r="AU239" s="17" t="s">
        <v>83</v>
      </c>
    </row>
    <row r="240" spans="1:65" s="13" customFormat="1">
      <c r="B240" s="162"/>
      <c r="D240" s="158" t="s">
        <v>167</v>
      </c>
      <c r="E240" s="163" t="s">
        <v>1</v>
      </c>
      <c r="F240" s="164" t="s">
        <v>81</v>
      </c>
      <c r="H240" s="165">
        <v>1</v>
      </c>
      <c r="L240" s="162"/>
      <c r="M240" s="166"/>
      <c r="N240" s="167"/>
      <c r="O240" s="167"/>
      <c r="P240" s="167"/>
      <c r="Q240" s="167"/>
      <c r="R240" s="167"/>
      <c r="S240" s="167"/>
      <c r="T240" s="168"/>
      <c r="AT240" s="163" t="s">
        <v>167</v>
      </c>
      <c r="AU240" s="163" t="s">
        <v>83</v>
      </c>
      <c r="AV240" s="13" t="s">
        <v>83</v>
      </c>
      <c r="AW240" s="13" t="s">
        <v>30</v>
      </c>
      <c r="AX240" s="13" t="s">
        <v>81</v>
      </c>
      <c r="AY240" s="163" t="s">
        <v>156</v>
      </c>
    </row>
    <row r="241" spans="1:65" s="12" customFormat="1" ht="22.95" customHeight="1">
      <c r="B241" s="133"/>
      <c r="D241" s="134" t="s">
        <v>73</v>
      </c>
      <c r="E241" s="143" t="s">
        <v>214</v>
      </c>
      <c r="F241" s="143" t="s">
        <v>288</v>
      </c>
      <c r="J241" s="144">
        <f>BK241</f>
        <v>23816.059999999998</v>
      </c>
      <c r="L241" s="133"/>
      <c r="M241" s="137"/>
      <c r="N241" s="138"/>
      <c r="O241" s="138"/>
      <c r="P241" s="139">
        <f>P242+SUM(P243:P258)</f>
        <v>21.036200000000004</v>
      </c>
      <c r="Q241" s="138"/>
      <c r="R241" s="139">
        <f>R242+SUM(R243:R258)</f>
        <v>3.1990908</v>
      </c>
      <c r="S241" s="138"/>
      <c r="T241" s="140">
        <f>T242+SUM(T243:T258)</f>
        <v>29.5046</v>
      </c>
      <c r="AR241" s="134" t="s">
        <v>81</v>
      </c>
      <c r="AT241" s="141" t="s">
        <v>73</v>
      </c>
      <c r="AU241" s="141" t="s">
        <v>81</v>
      </c>
      <c r="AY241" s="134" t="s">
        <v>156</v>
      </c>
      <c r="BK241" s="142">
        <f>BK242+SUM(BK243:BK258)</f>
        <v>23816.059999999998</v>
      </c>
    </row>
    <row r="242" spans="1:65" s="2" customFormat="1" ht="24" customHeight="1">
      <c r="A242" s="29"/>
      <c r="B242" s="145"/>
      <c r="C242" s="146" t="s">
        <v>361</v>
      </c>
      <c r="D242" s="146" t="s">
        <v>158</v>
      </c>
      <c r="E242" s="147" t="s">
        <v>1447</v>
      </c>
      <c r="F242" s="148" t="s">
        <v>1448</v>
      </c>
      <c r="G242" s="149" t="s">
        <v>531</v>
      </c>
      <c r="H242" s="150">
        <v>6</v>
      </c>
      <c r="I242" s="151">
        <v>503.07</v>
      </c>
      <c r="J242" s="151">
        <f>ROUND(I242*H242,2)</f>
        <v>3018.42</v>
      </c>
      <c r="K242" s="148" t="s">
        <v>162</v>
      </c>
      <c r="L242" s="30"/>
      <c r="M242" s="152" t="s">
        <v>1</v>
      </c>
      <c r="N242" s="153" t="s">
        <v>39</v>
      </c>
      <c r="O242" s="154">
        <v>0.22600000000000001</v>
      </c>
      <c r="P242" s="154">
        <f>O242*H242</f>
        <v>1.3560000000000001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163</v>
      </c>
      <c r="AT242" s="156" t="s">
        <v>158</v>
      </c>
      <c r="AU242" s="156" t="s">
        <v>83</v>
      </c>
      <c r="AY242" s="17" t="s">
        <v>156</v>
      </c>
      <c r="BE242" s="157">
        <f>IF(N242="základní",J242,0)</f>
        <v>3018.42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81</v>
      </c>
      <c r="BK242" s="157">
        <f>ROUND(I242*H242,2)</f>
        <v>3018.42</v>
      </c>
      <c r="BL242" s="17" t="s">
        <v>163</v>
      </c>
      <c r="BM242" s="156" t="s">
        <v>1793</v>
      </c>
    </row>
    <row r="243" spans="1:65" s="2" customFormat="1" ht="19.2">
      <c r="A243" s="29"/>
      <c r="B243" s="30"/>
      <c r="C243" s="29"/>
      <c r="D243" s="158" t="s">
        <v>165</v>
      </c>
      <c r="E243" s="29"/>
      <c r="F243" s="159" t="s">
        <v>1450</v>
      </c>
      <c r="G243" s="29"/>
      <c r="H243" s="29"/>
      <c r="I243" s="29"/>
      <c r="J243" s="29"/>
      <c r="K243" s="29"/>
      <c r="L243" s="30"/>
      <c r="M243" s="160"/>
      <c r="N243" s="161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165</v>
      </c>
      <c r="AU243" s="17" t="s">
        <v>83</v>
      </c>
    </row>
    <row r="244" spans="1:65" s="13" customFormat="1">
      <c r="B244" s="162"/>
      <c r="D244" s="158" t="s">
        <v>167</v>
      </c>
      <c r="E244" s="163" t="s">
        <v>1</v>
      </c>
      <c r="F244" s="164" t="s">
        <v>195</v>
      </c>
      <c r="H244" s="165">
        <v>6</v>
      </c>
      <c r="L244" s="162"/>
      <c r="M244" s="166"/>
      <c r="N244" s="167"/>
      <c r="O244" s="167"/>
      <c r="P244" s="167"/>
      <c r="Q244" s="167"/>
      <c r="R244" s="167"/>
      <c r="S244" s="167"/>
      <c r="T244" s="168"/>
      <c r="AT244" s="163" t="s">
        <v>167</v>
      </c>
      <c r="AU244" s="163" t="s">
        <v>83</v>
      </c>
      <c r="AV244" s="13" t="s">
        <v>83</v>
      </c>
      <c r="AW244" s="13" t="s">
        <v>30</v>
      </c>
      <c r="AX244" s="13" t="s">
        <v>81</v>
      </c>
      <c r="AY244" s="163" t="s">
        <v>156</v>
      </c>
    </row>
    <row r="245" spans="1:65" s="2" customFormat="1" ht="16.5" customHeight="1">
      <c r="A245" s="29"/>
      <c r="B245" s="145"/>
      <c r="C245" s="176" t="s">
        <v>369</v>
      </c>
      <c r="D245" s="176" t="s">
        <v>254</v>
      </c>
      <c r="E245" s="177" t="s">
        <v>1451</v>
      </c>
      <c r="F245" s="178" t="s">
        <v>1452</v>
      </c>
      <c r="G245" s="179" t="s">
        <v>531</v>
      </c>
      <c r="H245" s="180">
        <v>6</v>
      </c>
      <c r="I245" s="181">
        <v>306.75</v>
      </c>
      <c r="J245" s="181">
        <f>ROUND(I245*H245,2)</f>
        <v>1840.5</v>
      </c>
      <c r="K245" s="178" t="s">
        <v>162</v>
      </c>
      <c r="L245" s="182"/>
      <c r="M245" s="183" t="s">
        <v>1</v>
      </c>
      <c r="N245" s="184" t="s">
        <v>39</v>
      </c>
      <c r="O245" s="154">
        <v>0</v>
      </c>
      <c r="P245" s="154">
        <f>O245*H245</f>
        <v>0</v>
      </c>
      <c r="Q245" s="154">
        <v>2.0999999999999999E-3</v>
      </c>
      <c r="R245" s="154">
        <f>Q245*H245</f>
        <v>1.26E-2</v>
      </c>
      <c r="S245" s="154">
        <v>0</v>
      </c>
      <c r="T245" s="155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208</v>
      </c>
      <c r="AT245" s="156" t="s">
        <v>254</v>
      </c>
      <c r="AU245" s="156" t="s">
        <v>83</v>
      </c>
      <c r="AY245" s="17" t="s">
        <v>156</v>
      </c>
      <c r="BE245" s="157">
        <f>IF(N245="základní",J245,0)</f>
        <v>1840.5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81</v>
      </c>
      <c r="BK245" s="157">
        <f>ROUND(I245*H245,2)</f>
        <v>1840.5</v>
      </c>
      <c r="BL245" s="17" t="s">
        <v>163</v>
      </c>
      <c r="BM245" s="156" t="s">
        <v>1794</v>
      </c>
    </row>
    <row r="246" spans="1:65" s="2" customFormat="1">
      <c r="A246" s="29"/>
      <c r="B246" s="30"/>
      <c r="C246" s="29"/>
      <c r="D246" s="158" t="s">
        <v>165</v>
      </c>
      <c r="E246" s="29"/>
      <c r="F246" s="159" t="s">
        <v>1452</v>
      </c>
      <c r="G246" s="29"/>
      <c r="H246" s="29"/>
      <c r="I246" s="29"/>
      <c r="J246" s="29"/>
      <c r="K246" s="29"/>
      <c r="L246" s="30"/>
      <c r="M246" s="160"/>
      <c r="N246" s="161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165</v>
      </c>
      <c r="AU246" s="17" t="s">
        <v>83</v>
      </c>
    </row>
    <row r="247" spans="1:65" s="13" customFormat="1">
      <c r="B247" s="162"/>
      <c r="D247" s="158" t="s">
        <v>167</v>
      </c>
      <c r="E247" s="163" t="s">
        <v>1</v>
      </c>
      <c r="F247" s="164" t="s">
        <v>1795</v>
      </c>
      <c r="H247" s="165">
        <v>6</v>
      </c>
      <c r="L247" s="162"/>
      <c r="M247" s="166"/>
      <c r="N247" s="167"/>
      <c r="O247" s="167"/>
      <c r="P247" s="167"/>
      <c r="Q247" s="167"/>
      <c r="R247" s="167"/>
      <c r="S247" s="167"/>
      <c r="T247" s="168"/>
      <c r="AT247" s="163" t="s">
        <v>167</v>
      </c>
      <c r="AU247" s="163" t="s">
        <v>83</v>
      </c>
      <c r="AV247" s="13" t="s">
        <v>83</v>
      </c>
      <c r="AW247" s="13" t="s">
        <v>30</v>
      </c>
      <c r="AX247" s="13" t="s">
        <v>81</v>
      </c>
      <c r="AY247" s="163" t="s">
        <v>156</v>
      </c>
    </row>
    <row r="248" spans="1:65" s="2" customFormat="1" ht="24" customHeight="1">
      <c r="A248" s="29"/>
      <c r="B248" s="145"/>
      <c r="C248" s="146" t="s">
        <v>375</v>
      </c>
      <c r="D248" s="146" t="s">
        <v>158</v>
      </c>
      <c r="E248" s="147" t="s">
        <v>318</v>
      </c>
      <c r="F248" s="148" t="s">
        <v>319</v>
      </c>
      <c r="G248" s="149" t="s">
        <v>291</v>
      </c>
      <c r="H248" s="150">
        <v>15.6</v>
      </c>
      <c r="I248" s="151">
        <v>397.33</v>
      </c>
      <c r="J248" s="151">
        <f>ROUND(I248*H248,2)</f>
        <v>6198.35</v>
      </c>
      <c r="K248" s="148" t="s">
        <v>162</v>
      </c>
      <c r="L248" s="30"/>
      <c r="M248" s="152" t="s">
        <v>1</v>
      </c>
      <c r="N248" s="153" t="s">
        <v>39</v>
      </c>
      <c r="O248" s="154">
        <v>0.26800000000000002</v>
      </c>
      <c r="P248" s="154">
        <f>O248*H248</f>
        <v>4.1808000000000005</v>
      </c>
      <c r="Q248" s="154">
        <v>0.15540000000000001</v>
      </c>
      <c r="R248" s="154">
        <f>Q248*H248</f>
        <v>2.4242400000000002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163</v>
      </c>
      <c r="AT248" s="156" t="s">
        <v>158</v>
      </c>
      <c r="AU248" s="156" t="s">
        <v>83</v>
      </c>
      <c r="AY248" s="17" t="s">
        <v>156</v>
      </c>
      <c r="BE248" s="157">
        <f>IF(N248="základní",J248,0)</f>
        <v>6198.35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81</v>
      </c>
      <c r="BK248" s="157">
        <f>ROUND(I248*H248,2)</f>
        <v>6198.35</v>
      </c>
      <c r="BL248" s="17" t="s">
        <v>163</v>
      </c>
      <c r="BM248" s="156" t="s">
        <v>1796</v>
      </c>
    </row>
    <row r="249" spans="1:65" s="2" customFormat="1" ht="28.8">
      <c r="A249" s="29"/>
      <c r="B249" s="30"/>
      <c r="C249" s="29"/>
      <c r="D249" s="158" t="s">
        <v>165</v>
      </c>
      <c r="E249" s="29"/>
      <c r="F249" s="159" t="s">
        <v>321</v>
      </c>
      <c r="G249" s="29"/>
      <c r="H249" s="29"/>
      <c r="I249" s="29"/>
      <c r="J249" s="29"/>
      <c r="K249" s="29"/>
      <c r="L249" s="30"/>
      <c r="M249" s="160"/>
      <c r="N249" s="161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165</v>
      </c>
      <c r="AU249" s="17" t="s">
        <v>83</v>
      </c>
    </row>
    <row r="250" spans="1:65" s="13" customFormat="1">
      <c r="B250" s="162"/>
      <c r="D250" s="158" t="s">
        <v>167</v>
      </c>
      <c r="E250" s="163" t="s">
        <v>1</v>
      </c>
      <c r="F250" s="164" t="s">
        <v>1797</v>
      </c>
      <c r="H250" s="165">
        <v>15.6</v>
      </c>
      <c r="L250" s="162"/>
      <c r="M250" s="166"/>
      <c r="N250" s="167"/>
      <c r="O250" s="167"/>
      <c r="P250" s="167"/>
      <c r="Q250" s="167"/>
      <c r="R250" s="167"/>
      <c r="S250" s="167"/>
      <c r="T250" s="168"/>
      <c r="AT250" s="163" t="s">
        <v>167</v>
      </c>
      <c r="AU250" s="163" t="s">
        <v>83</v>
      </c>
      <c r="AV250" s="13" t="s">
        <v>83</v>
      </c>
      <c r="AW250" s="13" t="s">
        <v>30</v>
      </c>
      <c r="AX250" s="13" t="s">
        <v>81</v>
      </c>
      <c r="AY250" s="163" t="s">
        <v>156</v>
      </c>
    </row>
    <row r="251" spans="1:65" s="2" customFormat="1" ht="24" customHeight="1">
      <c r="A251" s="29"/>
      <c r="B251" s="145"/>
      <c r="C251" s="176" t="s">
        <v>380</v>
      </c>
      <c r="D251" s="176" t="s">
        <v>254</v>
      </c>
      <c r="E251" s="177" t="s">
        <v>323</v>
      </c>
      <c r="F251" s="178" t="s">
        <v>324</v>
      </c>
      <c r="G251" s="179" t="s">
        <v>291</v>
      </c>
      <c r="H251" s="180">
        <v>15.756</v>
      </c>
      <c r="I251" s="181">
        <v>139.63</v>
      </c>
      <c r="J251" s="181">
        <f>ROUND(I251*H251,2)</f>
        <v>2200.0100000000002</v>
      </c>
      <c r="K251" s="178" t="s">
        <v>162</v>
      </c>
      <c r="L251" s="182"/>
      <c r="M251" s="183" t="s">
        <v>1</v>
      </c>
      <c r="N251" s="184" t="s">
        <v>39</v>
      </c>
      <c r="O251" s="154">
        <v>0</v>
      </c>
      <c r="P251" s="154">
        <f>O251*H251</f>
        <v>0</v>
      </c>
      <c r="Q251" s="154">
        <v>4.8300000000000003E-2</v>
      </c>
      <c r="R251" s="154">
        <f>Q251*H251</f>
        <v>0.7610148000000001</v>
      </c>
      <c r="S251" s="154">
        <v>0</v>
      </c>
      <c r="T251" s="155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208</v>
      </c>
      <c r="AT251" s="156" t="s">
        <v>254</v>
      </c>
      <c r="AU251" s="156" t="s">
        <v>83</v>
      </c>
      <c r="AY251" s="17" t="s">
        <v>156</v>
      </c>
      <c r="BE251" s="157">
        <f>IF(N251="základní",J251,0)</f>
        <v>2200.0100000000002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81</v>
      </c>
      <c r="BK251" s="157">
        <f>ROUND(I251*H251,2)</f>
        <v>2200.0100000000002</v>
      </c>
      <c r="BL251" s="17" t="s">
        <v>163</v>
      </c>
      <c r="BM251" s="156" t="s">
        <v>1798</v>
      </c>
    </row>
    <row r="252" spans="1:65" s="2" customFormat="1">
      <c r="A252" s="29"/>
      <c r="B252" s="30"/>
      <c r="C252" s="29"/>
      <c r="D252" s="158" t="s">
        <v>165</v>
      </c>
      <c r="E252" s="29"/>
      <c r="F252" s="159" t="s">
        <v>324</v>
      </c>
      <c r="G252" s="29"/>
      <c r="H252" s="29"/>
      <c r="I252" s="29"/>
      <c r="J252" s="29"/>
      <c r="K252" s="29"/>
      <c r="L252" s="30"/>
      <c r="M252" s="160"/>
      <c r="N252" s="161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165</v>
      </c>
      <c r="AU252" s="17" t="s">
        <v>83</v>
      </c>
    </row>
    <row r="253" spans="1:65" s="13" customFormat="1">
      <c r="B253" s="162"/>
      <c r="D253" s="158" t="s">
        <v>167</v>
      </c>
      <c r="E253" s="163" t="s">
        <v>1</v>
      </c>
      <c r="F253" s="164" t="s">
        <v>1797</v>
      </c>
      <c r="H253" s="165">
        <v>15.6</v>
      </c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167</v>
      </c>
      <c r="AU253" s="163" t="s">
        <v>83</v>
      </c>
      <c r="AV253" s="13" t="s">
        <v>83</v>
      </c>
      <c r="AW253" s="13" t="s">
        <v>30</v>
      </c>
      <c r="AX253" s="13" t="s">
        <v>81</v>
      </c>
      <c r="AY253" s="163" t="s">
        <v>156</v>
      </c>
    </row>
    <row r="254" spans="1:65" s="13" customFormat="1">
      <c r="B254" s="162"/>
      <c r="D254" s="158" t="s">
        <v>167</v>
      </c>
      <c r="F254" s="164" t="s">
        <v>1799</v>
      </c>
      <c r="H254" s="165">
        <v>15.756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167</v>
      </c>
      <c r="AU254" s="163" t="s">
        <v>83</v>
      </c>
      <c r="AV254" s="13" t="s">
        <v>83</v>
      </c>
      <c r="AW254" s="13" t="s">
        <v>3</v>
      </c>
      <c r="AX254" s="13" t="s">
        <v>81</v>
      </c>
      <c r="AY254" s="163" t="s">
        <v>156</v>
      </c>
    </row>
    <row r="255" spans="1:65" s="2" customFormat="1" ht="16.5" customHeight="1">
      <c r="A255" s="29"/>
      <c r="B255" s="145"/>
      <c r="C255" s="146" t="s">
        <v>386</v>
      </c>
      <c r="D255" s="146" t="s">
        <v>158</v>
      </c>
      <c r="E255" s="147" t="s">
        <v>1800</v>
      </c>
      <c r="F255" s="148" t="s">
        <v>1801</v>
      </c>
      <c r="G255" s="149" t="s">
        <v>225</v>
      </c>
      <c r="H255" s="150">
        <v>14.3</v>
      </c>
      <c r="I255" s="151">
        <v>42.83</v>
      </c>
      <c r="J255" s="151">
        <f>ROUND(I255*H255,2)</f>
        <v>612.47</v>
      </c>
      <c r="K255" s="148" t="s">
        <v>162</v>
      </c>
      <c r="L255" s="30"/>
      <c r="M255" s="152" t="s">
        <v>1</v>
      </c>
      <c r="N255" s="153" t="s">
        <v>39</v>
      </c>
      <c r="O255" s="154">
        <v>6.6000000000000003E-2</v>
      </c>
      <c r="P255" s="154">
        <f>O255*H255</f>
        <v>0.94380000000000008</v>
      </c>
      <c r="Q255" s="154">
        <v>0</v>
      </c>
      <c r="R255" s="154">
        <f>Q255*H255</f>
        <v>0</v>
      </c>
      <c r="S255" s="154">
        <v>0.252</v>
      </c>
      <c r="T255" s="155">
        <f>S255*H255</f>
        <v>3.6036000000000001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163</v>
      </c>
      <c r="AT255" s="156" t="s">
        <v>158</v>
      </c>
      <c r="AU255" s="156" t="s">
        <v>83</v>
      </c>
      <c r="AY255" s="17" t="s">
        <v>156</v>
      </c>
      <c r="BE255" s="157">
        <f>IF(N255="základní",J255,0)</f>
        <v>612.47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7" t="s">
        <v>81</v>
      </c>
      <c r="BK255" s="157">
        <f>ROUND(I255*H255,2)</f>
        <v>612.47</v>
      </c>
      <c r="BL255" s="17" t="s">
        <v>163</v>
      </c>
      <c r="BM255" s="156" t="s">
        <v>1802</v>
      </c>
    </row>
    <row r="256" spans="1:65" s="2" customFormat="1" ht="48">
      <c r="A256" s="29"/>
      <c r="B256" s="30"/>
      <c r="C256" s="29"/>
      <c r="D256" s="158" t="s">
        <v>165</v>
      </c>
      <c r="E256" s="29"/>
      <c r="F256" s="159" t="s">
        <v>1803</v>
      </c>
      <c r="G256" s="29"/>
      <c r="H256" s="29"/>
      <c r="I256" s="29"/>
      <c r="J256" s="29"/>
      <c r="K256" s="29"/>
      <c r="L256" s="30"/>
      <c r="M256" s="160"/>
      <c r="N256" s="161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165</v>
      </c>
      <c r="AU256" s="17" t="s">
        <v>83</v>
      </c>
    </row>
    <row r="257" spans="1:65" s="13" customFormat="1">
      <c r="B257" s="162"/>
      <c r="D257" s="158" t="s">
        <v>167</v>
      </c>
      <c r="E257" s="163" t="s">
        <v>1</v>
      </c>
      <c r="F257" s="164" t="s">
        <v>1804</v>
      </c>
      <c r="H257" s="165">
        <v>14.3</v>
      </c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167</v>
      </c>
      <c r="AU257" s="163" t="s">
        <v>83</v>
      </c>
      <c r="AV257" s="13" t="s">
        <v>83</v>
      </c>
      <c r="AW257" s="13" t="s">
        <v>30</v>
      </c>
      <c r="AX257" s="13" t="s">
        <v>81</v>
      </c>
      <c r="AY257" s="163" t="s">
        <v>156</v>
      </c>
    </row>
    <row r="258" spans="1:65" s="12" customFormat="1" ht="20.85" customHeight="1">
      <c r="B258" s="133"/>
      <c r="D258" s="134" t="s">
        <v>73</v>
      </c>
      <c r="E258" s="143" t="s">
        <v>354</v>
      </c>
      <c r="F258" s="143" t="s">
        <v>355</v>
      </c>
      <c r="J258" s="144">
        <f>BK258</f>
        <v>9946.31</v>
      </c>
      <c r="L258" s="133"/>
      <c r="M258" s="137"/>
      <c r="N258" s="138"/>
      <c r="O258" s="138"/>
      <c r="P258" s="139">
        <f>SUM(P259:P270)</f>
        <v>14.555600000000002</v>
      </c>
      <c r="Q258" s="138"/>
      <c r="R258" s="139">
        <f>SUM(R259:R270)</f>
        <v>1.2360000000000001E-3</v>
      </c>
      <c r="S258" s="138"/>
      <c r="T258" s="140">
        <f>SUM(T259:T270)</f>
        <v>25.901</v>
      </c>
      <c r="AR258" s="134" t="s">
        <v>81</v>
      </c>
      <c r="AT258" s="141" t="s">
        <v>73</v>
      </c>
      <c r="AU258" s="141" t="s">
        <v>83</v>
      </c>
      <c r="AY258" s="134" t="s">
        <v>156</v>
      </c>
      <c r="BK258" s="142">
        <f>SUM(BK259:BK270)</f>
        <v>9946.31</v>
      </c>
    </row>
    <row r="259" spans="1:65" s="2" customFormat="1" ht="24" customHeight="1">
      <c r="A259" s="29"/>
      <c r="B259" s="145"/>
      <c r="C259" s="146" t="s">
        <v>394</v>
      </c>
      <c r="D259" s="146" t="s">
        <v>158</v>
      </c>
      <c r="E259" s="147" t="s">
        <v>370</v>
      </c>
      <c r="F259" s="148" t="s">
        <v>371</v>
      </c>
      <c r="G259" s="149" t="s">
        <v>225</v>
      </c>
      <c r="H259" s="150">
        <v>34.1</v>
      </c>
      <c r="I259" s="151">
        <v>52.83</v>
      </c>
      <c r="J259" s="151">
        <f>ROUND(I259*H259,2)</f>
        <v>1801.5</v>
      </c>
      <c r="K259" s="148" t="s">
        <v>162</v>
      </c>
      <c r="L259" s="30"/>
      <c r="M259" s="152" t="s">
        <v>1</v>
      </c>
      <c r="N259" s="153" t="s">
        <v>39</v>
      </c>
      <c r="O259" s="154">
        <v>0.11600000000000001</v>
      </c>
      <c r="P259" s="154">
        <f>O259*H259</f>
        <v>3.9556000000000004</v>
      </c>
      <c r="Q259" s="154">
        <v>0</v>
      </c>
      <c r="R259" s="154">
        <f>Q259*H259</f>
        <v>0</v>
      </c>
      <c r="S259" s="154">
        <v>0.28999999999999998</v>
      </c>
      <c r="T259" s="155">
        <f>S259*H259</f>
        <v>9.8889999999999993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6" t="s">
        <v>163</v>
      </c>
      <c r="AT259" s="156" t="s">
        <v>158</v>
      </c>
      <c r="AU259" s="156" t="s">
        <v>178</v>
      </c>
      <c r="AY259" s="17" t="s">
        <v>156</v>
      </c>
      <c r="BE259" s="157">
        <f>IF(N259="základní",J259,0)</f>
        <v>1801.5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81</v>
      </c>
      <c r="BK259" s="157">
        <f>ROUND(I259*H259,2)</f>
        <v>1801.5</v>
      </c>
      <c r="BL259" s="17" t="s">
        <v>163</v>
      </c>
      <c r="BM259" s="156" t="s">
        <v>1805</v>
      </c>
    </row>
    <row r="260" spans="1:65" s="2" customFormat="1" ht="38.4">
      <c r="A260" s="29"/>
      <c r="B260" s="30"/>
      <c r="C260" s="29"/>
      <c r="D260" s="158" t="s">
        <v>165</v>
      </c>
      <c r="E260" s="29"/>
      <c r="F260" s="159" t="s">
        <v>373</v>
      </c>
      <c r="G260" s="29"/>
      <c r="H260" s="29"/>
      <c r="I260" s="29"/>
      <c r="J260" s="29"/>
      <c r="K260" s="29"/>
      <c r="L260" s="30"/>
      <c r="M260" s="160"/>
      <c r="N260" s="161"/>
      <c r="O260" s="55"/>
      <c r="P260" s="55"/>
      <c r="Q260" s="55"/>
      <c r="R260" s="55"/>
      <c r="S260" s="55"/>
      <c r="T260" s="5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7" t="s">
        <v>165</v>
      </c>
      <c r="AU260" s="17" t="s">
        <v>178</v>
      </c>
    </row>
    <row r="261" spans="1:65" s="13" customFormat="1">
      <c r="B261" s="162"/>
      <c r="D261" s="158" t="s">
        <v>167</v>
      </c>
      <c r="E261" s="163" t="s">
        <v>1</v>
      </c>
      <c r="F261" s="164" t="s">
        <v>1806</v>
      </c>
      <c r="H261" s="165">
        <v>34.1</v>
      </c>
      <c r="L261" s="162"/>
      <c r="M261" s="166"/>
      <c r="N261" s="167"/>
      <c r="O261" s="167"/>
      <c r="P261" s="167"/>
      <c r="Q261" s="167"/>
      <c r="R261" s="167"/>
      <c r="S261" s="167"/>
      <c r="T261" s="168"/>
      <c r="AT261" s="163" t="s">
        <v>167</v>
      </c>
      <c r="AU261" s="163" t="s">
        <v>178</v>
      </c>
      <c r="AV261" s="13" t="s">
        <v>83</v>
      </c>
      <c r="AW261" s="13" t="s">
        <v>30</v>
      </c>
      <c r="AX261" s="13" t="s">
        <v>81</v>
      </c>
      <c r="AY261" s="163" t="s">
        <v>156</v>
      </c>
    </row>
    <row r="262" spans="1:65" s="2" customFormat="1" ht="24" customHeight="1">
      <c r="A262" s="29"/>
      <c r="B262" s="145"/>
      <c r="C262" s="146" t="s">
        <v>400</v>
      </c>
      <c r="D262" s="146" t="s">
        <v>158</v>
      </c>
      <c r="E262" s="147" t="s">
        <v>1297</v>
      </c>
      <c r="F262" s="148" t="s">
        <v>1298</v>
      </c>
      <c r="G262" s="149" t="s">
        <v>225</v>
      </c>
      <c r="H262" s="150">
        <v>20.6</v>
      </c>
      <c r="I262" s="151">
        <v>74.709999999999994</v>
      </c>
      <c r="J262" s="151">
        <f>ROUND(I262*H262,2)</f>
        <v>1539.03</v>
      </c>
      <c r="K262" s="148" t="s">
        <v>162</v>
      </c>
      <c r="L262" s="30"/>
      <c r="M262" s="152" t="s">
        <v>1</v>
      </c>
      <c r="N262" s="153" t="s">
        <v>39</v>
      </c>
      <c r="O262" s="154">
        <v>0.13</v>
      </c>
      <c r="P262" s="154">
        <f>O262*H262</f>
        <v>2.6780000000000004</v>
      </c>
      <c r="Q262" s="154">
        <v>0</v>
      </c>
      <c r="R262" s="154">
        <f>Q262*H262</f>
        <v>0</v>
      </c>
      <c r="S262" s="154">
        <v>0.22</v>
      </c>
      <c r="T262" s="155">
        <f>S262*H262</f>
        <v>4.532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163</v>
      </c>
      <c r="AT262" s="156" t="s">
        <v>158</v>
      </c>
      <c r="AU262" s="156" t="s">
        <v>178</v>
      </c>
      <c r="AY262" s="17" t="s">
        <v>156</v>
      </c>
      <c r="BE262" s="157">
        <f>IF(N262="základní",J262,0)</f>
        <v>1539.03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81</v>
      </c>
      <c r="BK262" s="157">
        <f>ROUND(I262*H262,2)</f>
        <v>1539.03</v>
      </c>
      <c r="BL262" s="17" t="s">
        <v>163</v>
      </c>
      <c r="BM262" s="156" t="s">
        <v>1807</v>
      </c>
    </row>
    <row r="263" spans="1:65" s="2" customFormat="1" ht="38.4">
      <c r="A263" s="29"/>
      <c r="B263" s="30"/>
      <c r="C263" s="29"/>
      <c r="D263" s="158" t="s">
        <v>165</v>
      </c>
      <c r="E263" s="29"/>
      <c r="F263" s="159" t="s">
        <v>1300</v>
      </c>
      <c r="G263" s="29"/>
      <c r="H263" s="29"/>
      <c r="I263" s="29"/>
      <c r="J263" s="29"/>
      <c r="K263" s="29"/>
      <c r="L263" s="30"/>
      <c r="M263" s="160"/>
      <c r="N263" s="161"/>
      <c r="O263" s="55"/>
      <c r="P263" s="55"/>
      <c r="Q263" s="55"/>
      <c r="R263" s="55"/>
      <c r="S263" s="55"/>
      <c r="T263" s="5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165</v>
      </c>
      <c r="AU263" s="17" t="s">
        <v>178</v>
      </c>
    </row>
    <row r="264" spans="1:65" s="13" customFormat="1">
      <c r="B264" s="162"/>
      <c r="D264" s="158" t="s">
        <v>167</v>
      </c>
      <c r="E264" s="163" t="s">
        <v>1</v>
      </c>
      <c r="F264" s="164" t="s">
        <v>1808</v>
      </c>
      <c r="H264" s="165">
        <v>20.6</v>
      </c>
      <c r="L264" s="162"/>
      <c r="M264" s="166"/>
      <c r="N264" s="167"/>
      <c r="O264" s="167"/>
      <c r="P264" s="167"/>
      <c r="Q264" s="167"/>
      <c r="R264" s="167"/>
      <c r="S264" s="167"/>
      <c r="T264" s="168"/>
      <c r="AT264" s="163" t="s">
        <v>167</v>
      </c>
      <c r="AU264" s="163" t="s">
        <v>178</v>
      </c>
      <c r="AV264" s="13" t="s">
        <v>83</v>
      </c>
      <c r="AW264" s="13" t="s">
        <v>30</v>
      </c>
      <c r="AX264" s="13" t="s">
        <v>81</v>
      </c>
      <c r="AY264" s="163" t="s">
        <v>156</v>
      </c>
    </row>
    <row r="265" spans="1:65" s="2" customFormat="1" ht="24" customHeight="1">
      <c r="A265" s="29"/>
      <c r="B265" s="145"/>
      <c r="C265" s="146" t="s">
        <v>406</v>
      </c>
      <c r="D265" s="146" t="s">
        <v>158</v>
      </c>
      <c r="E265" s="147" t="s">
        <v>381</v>
      </c>
      <c r="F265" s="148" t="s">
        <v>382</v>
      </c>
      <c r="G265" s="149" t="s">
        <v>225</v>
      </c>
      <c r="H265" s="150">
        <v>22.9</v>
      </c>
      <c r="I265" s="151">
        <v>102.54</v>
      </c>
      <c r="J265" s="151">
        <f>ROUND(I265*H265,2)</f>
        <v>2348.17</v>
      </c>
      <c r="K265" s="148" t="s">
        <v>162</v>
      </c>
      <c r="L265" s="30"/>
      <c r="M265" s="152" t="s">
        <v>1</v>
      </c>
      <c r="N265" s="153" t="s">
        <v>39</v>
      </c>
      <c r="O265" s="154">
        <v>0.22</v>
      </c>
      <c r="P265" s="154">
        <f>O265*H265</f>
        <v>5.0379999999999994</v>
      </c>
      <c r="Q265" s="154">
        <v>0</v>
      </c>
      <c r="R265" s="154">
        <f>Q265*H265</f>
        <v>0</v>
      </c>
      <c r="S265" s="154">
        <v>0.316</v>
      </c>
      <c r="T265" s="155">
        <f>S265*H265</f>
        <v>7.2363999999999997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163</v>
      </c>
      <c r="AT265" s="156" t="s">
        <v>158</v>
      </c>
      <c r="AU265" s="156" t="s">
        <v>178</v>
      </c>
      <c r="AY265" s="17" t="s">
        <v>156</v>
      </c>
      <c r="BE265" s="157">
        <f>IF(N265="základní",J265,0)</f>
        <v>2348.17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81</v>
      </c>
      <c r="BK265" s="157">
        <f>ROUND(I265*H265,2)</f>
        <v>2348.17</v>
      </c>
      <c r="BL265" s="17" t="s">
        <v>163</v>
      </c>
      <c r="BM265" s="156" t="s">
        <v>1809</v>
      </c>
    </row>
    <row r="266" spans="1:65" s="2" customFormat="1" ht="38.4">
      <c r="A266" s="29"/>
      <c r="B266" s="30"/>
      <c r="C266" s="29"/>
      <c r="D266" s="158" t="s">
        <v>165</v>
      </c>
      <c r="E266" s="29"/>
      <c r="F266" s="159" t="s">
        <v>384</v>
      </c>
      <c r="G266" s="29"/>
      <c r="H266" s="29"/>
      <c r="I266" s="29"/>
      <c r="J266" s="29"/>
      <c r="K266" s="29"/>
      <c r="L266" s="30"/>
      <c r="M266" s="160"/>
      <c r="N266" s="161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165</v>
      </c>
      <c r="AU266" s="17" t="s">
        <v>178</v>
      </c>
    </row>
    <row r="267" spans="1:65" s="13" customFormat="1">
      <c r="B267" s="162"/>
      <c r="D267" s="158" t="s">
        <v>167</v>
      </c>
      <c r="E267" s="163" t="s">
        <v>1</v>
      </c>
      <c r="F267" s="164" t="s">
        <v>1810</v>
      </c>
      <c r="H267" s="165">
        <v>22.9</v>
      </c>
      <c r="L267" s="162"/>
      <c r="M267" s="166"/>
      <c r="N267" s="167"/>
      <c r="O267" s="167"/>
      <c r="P267" s="167"/>
      <c r="Q267" s="167"/>
      <c r="R267" s="167"/>
      <c r="S267" s="167"/>
      <c r="T267" s="168"/>
      <c r="AT267" s="163" t="s">
        <v>167</v>
      </c>
      <c r="AU267" s="163" t="s">
        <v>178</v>
      </c>
      <c r="AV267" s="13" t="s">
        <v>83</v>
      </c>
      <c r="AW267" s="13" t="s">
        <v>30</v>
      </c>
      <c r="AX267" s="13" t="s">
        <v>81</v>
      </c>
      <c r="AY267" s="163" t="s">
        <v>156</v>
      </c>
    </row>
    <row r="268" spans="1:65" s="2" customFormat="1" ht="24" customHeight="1">
      <c r="A268" s="29"/>
      <c r="B268" s="145"/>
      <c r="C268" s="146" t="s">
        <v>413</v>
      </c>
      <c r="D268" s="146" t="s">
        <v>158</v>
      </c>
      <c r="E268" s="147" t="s">
        <v>970</v>
      </c>
      <c r="F268" s="148" t="s">
        <v>971</v>
      </c>
      <c r="G268" s="149" t="s">
        <v>225</v>
      </c>
      <c r="H268" s="150">
        <v>41.2</v>
      </c>
      <c r="I268" s="151">
        <v>103.34</v>
      </c>
      <c r="J268" s="151">
        <f>ROUND(I268*H268,2)</f>
        <v>4257.6099999999997</v>
      </c>
      <c r="K268" s="148" t="s">
        <v>162</v>
      </c>
      <c r="L268" s="30"/>
      <c r="M268" s="152" t="s">
        <v>1</v>
      </c>
      <c r="N268" s="153" t="s">
        <v>39</v>
      </c>
      <c r="O268" s="154">
        <v>7.0000000000000007E-2</v>
      </c>
      <c r="P268" s="154">
        <f>O268*H268</f>
        <v>2.8840000000000003</v>
      </c>
      <c r="Q268" s="154">
        <v>3.0000000000000001E-5</v>
      </c>
      <c r="R268" s="154">
        <f>Q268*H268</f>
        <v>1.2360000000000001E-3</v>
      </c>
      <c r="S268" s="154">
        <v>0.10299999999999999</v>
      </c>
      <c r="T268" s="155">
        <f>S268*H268</f>
        <v>4.2435999999999998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163</v>
      </c>
      <c r="AT268" s="156" t="s">
        <v>158</v>
      </c>
      <c r="AU268" s="156" t="s">
        <v>178</v>
      </c>
      <c r="AY268" s="17" t="s">
        <v>156</v>
      </c>
      <c r="BE268" s="157">
        <f>IF(N268="základní",J268,0)</f>
        <v>4257.6099999999997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81</v>
      </c>
      <c r="BK268" s="157">
        <f>ROUND(I268*H268,2)</f>
        <v>4257.6099999999997</v>
      </c>
      <c r="BL268" s="17" t="s">
        <v>163</v>
      </c>
      <c r="BM268" s="156" t="s">
        <v>1811</v>
      </c>
    </row>
    <row r="269" spans="1:65" s="2" customFormat="1" ht="28.8">
      <c r="A269" s="29"/>
      <c r="B269" s="30"/>
      <c r="C269" s="29"/>
      <c r="D269" s="158" t="s">
        <v>165</v>
      </c>
      <c r="E269" s="29"/>
      <c r="F269" s="159" t="s">
        <v>973</v>
      </c>
      <c r="G269" s="29"/>
      <c r="H269" s="29"/>
      <c r="I269" s="29"/>
      <c r="J269" s="29"/>
      <c r="K269" s="29"/>
      <c r="L269" s="30"/>
      <c r="M269" s="160"/>
      <c r="N269" s="161"/>
      <c r="O269" s="55"/>
      <c r="P269" s="55"/>
      <c r="Q269" s="55"/>
      <c r="R269" s="55"/>
      <c r="S269" s="55"/>
      <c r="T269" s="56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T269" s="17" t="s">
        <v>165</v>
      </c>
      <c r="AU269" s="17" t="s">
        <v>178</v>
      </c>
    </row>
    <row r="270" spans="1:65" s="13" customFormat="1">
      <c r="B270" s="162"/>
      <c r="D270" s="158" t="s">
        <v>167</v>
      </c>
      <c r="E270" s="163" t="s">
        <v>1</v>
      </c>
      <c r="F270" s="164" t="s">
        <v>1812</v>
      </c>
      <c r="H270" s="165">
        <v>41.2</v>
      </c>
      <c r="L270" s="162"/>
      <c r="M270" s="166"/>
      <c r="N270" s="167"/>
      <c r="O270" s="167"/>
      <c r="P270" s="167"/>
      <c r="Q270" s="167"/>
      <c r="R270" s="167"/>
      <c r="S270" s="167"/>
      <c r="T270" s="168"/>
      <c r="AT270" s="163" t="s">
        <v>167</v>
      </c>
      <c r="AU270" s="163" t="s">
        <v>178</v>
      </c>
      <c r="AV270" s="13" t="s">
        <v>83</v>
      </c>
      <c r="AW270" s="13" t="s">
        <v>30</v>
      </c>
      <c r="AX270" s="13" t="s">
        <v>81</v>
      </c>
      <c r="AY270" s="163" t="s">
        <v>156</v>
      </c>
    </row>
    <row r="271" spans="1:65" s="12" customFormat="1" ht="22.95" customHeight="1">
      <c r="B271" s="133"/>
      <c r="D271" s="134" t="s">
        <v>73</v>
      </c>
      <c r="E271" s="143" t="s">
        <v>392</v>
      </c>
      <c r="F271" s="143" t="s">
        <v>393</v>
      </c>
      <c r="J271" s="144">
        <f>BK271</f>
        <v>24021.71</v>
      </c>
      <c r="L271" s="133"/>
      <c r="M271" s="137"/>
      <c r="N271" s="138"/>
      <c r="O271" s="138"/>
      <c r="P271" s="139">
        <f>SUM(P272:P295)</f>
        <v>2.2534679999999998</v>
      </c>
      <c r="Q271" s="138"/>
      <c r="R271" s="139">
        <f>SUM(R272:R295)</f>
        <v>0</v>
      </c>
      <c r="S271" s="138"/>
      <c r="T271" s="140">
        <f>SUM(T272:T295)</f>
        <v>0</v>
      </c>
      <c r="AR271" s="134" t="s">
        <v>81</v>
      </c>
      <c r="AT271" s="141" t="s">
        <v>73</v>
      </c>
      <c r="AU271" s="141" t="s">
        <v>81</v>
      </c>
      <c r="AY271" s="134" t="s">
        <v>156</v>
      </c>
      <c r="BK271" s="142">
        <f>SUM(BK272:BK295)</f>
        <v>24021.71</v>
      </c>
    </row>
    <row r="272" spans="1:65" s="2" customFormat="1" ht="16.5" customHeight="1">
      <c r="A272" s="29"/>
      <c r="B272" s="145"/>
      <c r="C272" s="146" t="s">
        <v>418</v>
      </c>
      <c r="D272" s="146" t="s">
        <v>158</v>
      </c>
      <c r="E272" s="147" t="s">
        <v>395</v>
      </c>
      <c r="F272" s="148" t="s">
        <v>396</v>
      </c>
      <c r="G272" s="149" t="s">
        <v>217</v>
      </c>
      <c r="H272" s="150">
        <v>17.736999999999998</v>
      </c>
      <c r="I272" s="151">
        <v>81.58</v>
      </c>
      <c r="J272" s="151">
        <f>ROUND(I272*H272,2)</f>
        <v>1446.98</v>
      </c>
      <c r="K272" s="148" t="s">
        <v>162</v>
      </c>
      <c r="L272" s="30"/>
      <c r="M272" s="152" t="s">
        <v>1</v>
      </c>
      <c r="N272" s="153" t="s">
        <v>39</v>
      </c>
      <c r="O272" s="154">
        <v>0.03</v>
      </c>
      <c r="P272" s="154">
        <f>O272*H272</f>
        <v>0.53210999999999997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163</v>
      </c>
      <c r="AT272" s="156" t="s">
        <v>158</v>
      </c>
      <c r="AU272" s="156" t="s">
        <v>83</v>
      </c>
      <c r="AY272" s="17" t="s">
        <v>156</v>
      </c>
      <c r="BE272" s="157">
        <f>IF(N272="základní",J272,0)</f>
        <v>1446.98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81</v>
      </c>
      <c r="BK272" s="157">
        <f>ROUND(I272*H272,2)</f>
        <v>1446.98</v>
      </c>
      <c r="BL272" s="17" t="s">
        <v>163</v>
      </c>
      <c r="BM272" s="156" t="s">
        <v>1813</v>
      </c>
    </row>
    <row r="273" spans="1:65" s="2" customFormat="1" ht="28.8">
      <c r="A273" s="29"/>
      <c r="B273" s="30"/>
      <c r="C273" s="29"/>
      <c r="D273" s="158" t="s">
        <v>165</v>
      </c>
      <c r="E273" s="29"/>
      <c r="F273" s="159" t="s">
        <v>398</v>
      </c>
      <c r="G273" s="29"/>
      <c r="H273" s="29"/>
      <c r="I273" s="29"/>
      <c r="J273" s="29"/>
      <c r="K273" s="29"/>
      <c r="L273" s="30"/>
      <c r="M273" s="160"/>
      <c r="N273" s="161"/>
      <c r="O273" s="55"/>
      <c r="P273" s="55"/>
      <c r="Q273" s="55"/>
      <c r="R273" s="55"/>
      <c r="S273" s="55"/>
      <c r="T273" s="5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7" t="s">
        <v>165</v>
      </c>
      <c r="AU273" s="17" t="s">
        <v>83</v>
      </c>
    </row>
    <row r="274" spans="1:65" s="13" customFormat="1">
      <c r="B274" s="162"/>
      <c r="D274" s="158" t="s">
        <v>167</v>
      </c>
      <c r="E274" s="163" t="s">
        <v>1</v>
      </c>
      <c r="F274" s="164" t="s">
        <v>1814</v>
      </c>
      <c r="H274" s="165">
        <v>3.6040000000000001</v>
      </c>
      <c r="L274" s="162"/>
      <c r="M274" s="166"/>
      <c r="N274" s="167"/>
      <c r="O274" s="167"/>
      <c r="P274" s="167"/>
      <c r="Q274" s="167"/>
      <c r="R274" s="167"/>
      <c r="S274" s="167"/>
      <c r="T274" s="168"/>
      <c r="AT274" s="163" t="s">
        <v>167</v>
      </c>
      <c r="AU274" s="163" t="s">
        <v>83</v>
      </c>
      <c r="AV274" s="13" t="s">
        <v>83</v>
      </c>
      <c r="AW274" s="13" t="s">
        <v>30</v>
      </c>
      <c r="AX274" s="13" t="s">
        <v>74</v>
      </c>
      <c r="AY274" s="163" t="s">
        <v>156</v>
      </c>
    </row>
    <row r="275" spans="1:65" s="13" customFormat="1">
      <c r="B275" s="162"/>
      <c r="D275" s="158" t="s">
        <v>167</v>
      </c>
      <c r="E275" s="163" t="s">
        <v>1</v>
      </c>
      <c r="F275" s="164" t="s">
        <v>1815</v>
      </c>
      <c r="H275" s="165">
        <v>9.8889999999999993</v>
      </c>
      <c r="L275" s="162"/>
      <c r="M275" s="166"/>
      <c r="N275" s="167"/>
      <c r="O275" s="167"/>
      <c r="P275" s="167"/>
      <c r="Q275" s="167"/>
      <c r="R275" s="167"/>
      <c r="S275" s="167"/>
      <c r="T275" s="168"/>
      <c r="AT275" s="163" t="s">
        <v>167</v>
      </c>
      <c r="AU275" s="163" t="s">
        <v>83</v>
      </c>
      <c r="AV275" s="13" t="s">
        <v>83</v>
      </c>
      <c r="AW275" s="13" t="s">
        <v>30</v>
      </c>
      <c r="AX275" s="13" t="s">
        <v>74</v>
      </c>
      <c r="AY275" s="163" t="s">
        <v>156</v>
      </c>
    </row>
    <row r="276" spans="1:65" s="13" customFormat="1">
      <c r="B276" s="162"/>
      <c r="D276" s="158" t="s">
        <v>167</v>
      </c>
      <c r="E276" s="163" t="s">
        <v>1</v>
      </c>
      <c r="F276" s="164" t="s">
        <v>1816</v>
      </c>
      <c r="H276" s="165">
        <v>4.2439999999999998</v>
      </c>
      <c r="L276" s="162"/>
      <c r="M276" s="166"/>
      <c r="N276" s="167"/>
      <c r="O276" s="167"/>
      <c r="P276" s="167"/>
      <c r="Q276" s="167"/>
      <c r="R276" s="167"/>
      <c r="S276" s="167"/>
      <c r="T276" s="168"/>
      <c r="AT276" s="163" t="s">
        <v>167</v>
      </c>
      <c r="AU276" s="163" t="s">
        <v>83</v>
      </c>
      <c r="AV276" s="13" t="s">
        <v>83</v>
      </c>
      <c r="AW276" s="13" t="s">
        <v>30</v>
      </c>
      <c r="AX276" s="13" t="s">
        <v>74</v>
      </c>
      <c r="AY276" s="163" t="s">
        <v>156</v>
      </c>
    </row>
    <row r="277" spans="1:65" s="14" customFormat="1">
      <c r="B277" s="169"/>
      <c r="D277" s="158" t="s">
        <v>167</v>
      </c>
      <c r="E277" s="170" t="s">
        <v>1</v>
      </c>
      <c r="F277" s="171" t="s">
        <v>172</v>
      </c>
      <c r="H277" s="172">
        <v>17.736999999999998</v>
      </c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167</v>
      </c>
      <c r="AU277" s="170" t="s">
        <v>83</v>
      </c>
      <c r="AV277" s="14" t="s">
        <v>163</v>
      </c>
      <c r="AW277" s="14" t="s">
        <v>30</v>
      </c>
      <c r="AX277" s="14" t="s">
        <v>81</v>
      </c>
      <c r="AY277" s="170" t="s">
        <v>156</v>
      </c>
    </row>
    <row r="278" spans="1:65" s="2" customFormat="1" ht="24" customHeight="1">
      <c r="A278" s="29"/>
      <c r="B278" s="145"/>
      <c r="C278" s="146" t="s">
        <v>310</v>
      </c>
      <c r="D278" s="146" t="s">
        <v>158</v>
      </c>
      <c r="E278" s="147" t="s">
        <v>401</v>
      </c>
      <c r="F278" s="148" t="s">
        <v>402</v>
      </c>
      <c r="G278" s="149" t="s">
        <v>217</v>
      </c>
      <c r="H278" s="150">
        <v>337.00299999999999</v>
      </c>
      <c r="I278" s="151">
        <v>7.37</v>
      </c>
      <c r="J278" s="151">
        <f>ROUND(I278*H278,2)</f>
        <v>2483.71</v>
      </c>
      <c r="K278" s="148" t="s">
        <v>162</v>
      </c>
      <c r="L278" s="30"/>
      <c r="M278" s="152" t="s">
        <v>1</v>
      </c>
      <c r="N278" s="153" t="s">
        <v>39</v>
      </c>
      <c r="O278" s="154">
        <v>2E-3</v>
      </c>
      <c r="P278" s="154">
        <f>O278*H278</f>
        <v>0.67400599999999999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163</v>
      </c>
      <c r="AT278" s="156" t="s">
        <v>158</v>
      </c>
      <c r="AU278" s="156" t="s">
        <v>83</v>
      </c>
      <c r="AY278" s="17" t="s">
        <v>156</v>
      </c>
      <c r="BE278" s="157">
        <f>IF(N278="základní",J278,0)</f>
        <v>2483.71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81</v>
      </c>
      <c r="BK278" s="157">
        <f>ROUND(I278*H278,2)</f>
        <v>2483.71</v>
      </c>
      <c r="BL278" s="17" t="s">
        <v>163</v>
      </c>
      <c r="BM278" s="156" t="s">
        <v>1817</v>
      </c>
    </row>
    <row r="279" spans="1:65" s="2" customFormat="1" ht="28.8">
      <c r="A279" s="29"/>
      <c r="B279" s="30"/>
      <c r="C279" s="29"/>
      <c r="D279" s="158" t="s">
        <v>165</v>
      </c>
      <c r="E279" s="29"/>
      <c r="F279" s="159" t="s">
        <v>404</v>
      </c>
      <c r="G279" s="29"/>
      <c r="H279" s="29"/>
      <c r="I279" s="29"/>
      <c r="J279" s="29"/>
      <c r="K279" s="29"/>
      <c r="L279" s="30"/>
      <c r="M279" s="160"/>
      <c r="N279" s="161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7" t="s">
        <v>165</v>
      </c>
      <c r="AU279" s="17" t="s">
        <v>83</v>
      </c>
    </row>
    <row r="280" spans="1:65" s="13" customFormat="1">
      <c r="B280" s="162"/>
      <c r="D280" s="158" t="s">
        <v>167</v>
      </c>
      <c r="E280" s="163" t="s">
        <v>1</v>
      </c>
      <c r="F280" s="164" t="s">
        <v>1818</v>
      </c>
      <c r="H280" s="165">
        <v>337.00299999999999</v>
      </c>
      <c r="L280" s="162"/>
      <c r="M280" s="166"/>
      <c r="N280" s="167"/>
      <c r="O280" s="167"/>
      <c r="P280" s="167"/>
      <c r="Q280" s="167"/>
      <c r="R280" s="167"/>
      <c r="S280" s="167"/>
      <c r="T280" s="168"/>
      <c r="AT280" s="163" t="s">
        <v>167</v>
      </c>
      <c r="AU280" s="163" t="s">
        <v>83</v>
      </c>
      <c r="AV280" s="13" t="s">
        <v>83</v>
      </c>
      <c r="AW280" s="13" t="s">
        <v>30</v>
      </c>
      <c r="AX280" s="13" t="s">
        <v>81</v>
      </c>
      <c r="AY280" s="163" t="s">
        <v>156</v>
      </c>
    </row>
    <row r="281" spans="1:65" s="2" customFormat="1" ht="16.5" customHeight="1">
      <c r="A281" s="29"/>
      <c r="B281" s="145"/>
      <c r="C281" s="146" t="s">
        <v>429</v>
      </c>
      <c r="D281" s="146" t="s">
        <v>158</v>
      </c>
      <c r="E281" s="147" t="s">
        <v>407</v>
      </c>
      <c r="F281" s="148" t="s">
        <v>408</v>
      </c>
      <c r="G281" s="149" t="s">
        <v>217</v>
      </c>
      <c r="H281" s="150">
        <v>11.768000000000001</v>
      </c>
      <c r="I281" s="151">
        <v>132.31</v>
      </c>
      <c r="J281" s="151">
        <f>ROUND(I281*H281,2)</f>
        <v>1557.02</v>
      </c>
      <c r="K281" s="148" t="s">
        <v>162</v>
      </c>
      <c r="L281" s="30"/>
      <c r="M281" s="152" t="s">
        <v>1</v>
      </c>
      <c r="N281" s="153" t="s">
        <v>39</v>
      </c>
      <c r="O281" s="154">
        <v>3.2000000000000001E-2</v>
      </c>
      <c r="P281" s="154">
        <f>O281*H281</f>
        <v>0.37657600000000002</v>
      </c>
      <c r="Q281" s="154">
        <v>0</v>
      </c>
      <c r="R281" s="154">
        <f>Q281*H281</f>
        <v>0</v>
      </c>
      <c r="S281" s="154">
        <v>0</v>
      </c>
      <c r="T281" s="155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6" t="s">
        <v>163</v>
      </c>
      <c r="AT281" s="156" t="s">
        <v>158</v>
      </c>
      <c r="AU281" s="156" t="s">
        <v>83</v>
      </c>
      <c r="AY281" s="17" t="s">
        <v>156</v>
      </c>
      <c r="BE281" s="157">
        <f>IF(N281="základní",J281,0)</f>
        <v>1557.02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7" t="s">
        <v>81</v>
      </c>
      <c r="BK281" s="157">
        <f>ROUND(I281*H281,2)</f>
        <v>1557.02</v>
      </c>
      <c r="BL281" s="17" t="s">
        <v>163</v>
      </c>
      <c r="BM281" s="156" t="s">
        <v>1819</v>
      </c>
    </row>
    <row r="282" spans="1:65" s="2" customFormat="1" ht="28.8">
      <c r="A282" s="29"/>
      <c r="B282" s="30"/>
      <c r="C282" s="29"/>
      <c r="D282" s="158" t="s">
        <v>165</v>
      </c>
      <c r="E282" s="29"/>
      <c r="F282" s="159" t="s">
        <v>410</v>
      </c>
      <c r="G282" s="29"/>
      <c r="H282" s="29"/>
      <c r="I282" s="29"/>
      <c r="J282" s="29"/>
      <c r="K282" s="29"/>
      <c r="L282" s="30"/>
      <c r="M282" s="160"/>
      <c r="N282" s="161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7" t="s">
        <v>165</v>
      </c>
      <c r="AU282" s="17" t="s">
        <v>83</v>
      </c>
    </row>
    <row r="283" spans="1:65" s="13" customFormat="1">
      <c r="B283" s="162"/>
      <c r="D283" s="158" t="s">
        <v>167</v>
      </c>
      <c r="E283" s="163" t="s">
        <v>1</v>
      </c>
      <c r="F283" s="164" t="s">
        <v>1820</v>
      </c>
      <c r="H283" s="165">
        <v>11.768000000000001</v>
      </c>
      <c r="L283" s="162"/>
      <c r="M283" s="166"/>
      <c r="N283" s="167"/>
      <c r="O283" s="167"/>
      <c r="P283" s="167"/>
      <c r="Q283" s="167"/>
      <c r="R283" s="167"/>
      <c r="S283" s="167"/>
      <c r="T283" s="168"/>
      <c r="AT283" s="163" t="s">
        <v>167</v>
      </c>
      <c r="AU283" s="163" t="s">
        <v>83</v>
      </c>
      <c r="AV283" s="13" t="s">
        <v>83</v>
      </c>
      <c r="AW283" s="13" t="s">
        <v>30</v>
      </c>
      <c r="AX283" s="13" t="s">
        <v>81</v>
      </c>
      <c r="AY283" s="163" t="s">
        <v>156</v>
      </c>
    </row>
    <row r="284" spans="1:65" s="2" customFormat="1" ht="24" customHeight="1">
      <c r="A284" s="29"/>
      <c r="B284" s="145"/>
      <c r="C284" s="146" t="s">
        <v>435</v>
      </c>
      <c r="D284" s="146" t="s">
        <v>158</v>
      </c>
      <c r="E284" s="147" t="s">
        <v>414</v>
      </c>
      <c r="F284" s="148" t="s">
        <v>415</v>
      </c>
      <c r="G284" s="149" t="s">
        <v>217</v>
      </c>
      <c r="H284" s="150">
        <v>223.59200000000001</v>
      </c>
      <c r="I284" s="151">
        <v>11.04</v>
      </c>
      <c r="J284" s="151">
        <f>ROUND(I284*H284,2)</f>
        <v>2468.46</v>
      </c>
      <c r="K284" s="148" t="s">
        <v>162</v>
      </c>
      <c r="L284" s="30"/>
      <c r="M284" s="152" t="s">
        <v>1</v>
      </c>
      <c r="N284" s="153" t="s">
        <v>39</v>
      </c>
      <c r="O284" s="154">
        <v>3.0000000000000001E-3</v>
      </c>
      <c r="P284" s="154">
        <f>O284*H284</f>
        <v>0.67077600000000004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163</v>
      </c>
      <c r="AT284" s="156" t="s">
        <v>158</v>
      </c>
      <c r="AU284" s="156" t="s">
        <v>83</v>
      </c>
      <c r="AY284" s="17" t="s">
        <v>156</v>
      </c>
      <c r="BE284" s="157">
        <f>IF(N284="základní",J284,0)</f>
        <v>2468.46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81</v>
      </c>
      <c r="BK284" s="157">
        <f>ROUND(I284*H284,2)</f>
        <v>2468.46</v>
      </c>
      <c r="BL284" s="17" t="s">
        <v>163</v>
      </c>
      <c r="BM284" s="156" t="s">
        <v>1821</v>
      </c>
    </row>
    <row r="285" spans="1:65" s="2" customFormat="1" ht="28.8">
      <c r="A285" s="29"/>
      <c r="B285" s="30"/>
      <c r="C285" s="29"/>
      <c r="D285" s="158" t="s">
        <v>165</v>
      </c>
      <c r="E285" s="29"/>
      <c r="F285" s="159" t="s">
        <v>404</v>
      </c>
      <c r="G285" s="29"/>
      <c r="H285" s="29"/>
      <c r="I285" s="29"/>
      <c r="J285" s="29"/>
      <c r="K285" s="29"/>
      <c r="L285" s="30"/>
      <c r="M285" s="160"/>
      <c r="N285" s="161"/>
      <c r="O285" s="55"/>
      <c r="P285" s="55"/>
      <c r="Q285" s="55"/>
      <c r="R285" s="55"/>
      <c r="S285" s="55"/>
      <c r="T285" s="5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T285" s="17" t="s">
        <v>165</v>
      </c>
      <c r="AU285" s="17" t="s">
        <v>83</v>
      </c>
    </row>
    <row r="286" spans="1:65" s="13" customFormat="1">
      <c r="B286" s="162"/>
      <c r="D286" s="158" t="s">
        <v>167</v>
      </c>
      <c r="E286" s="163" t="s">
        <v>1</v>
      </c>
      <c r="F286" s="164" t="s">
        <v>1822</v>
      </c>
      <c r="H286" s="165">
        <v>223.59200000000001</v>
      </c>
      <c r="L286" s="162"/>
      <c r="M286" s="166"/>
      <c r="N286" s="167"/>
      <c r="O286" s="167"/>
      <c r="P286" s="167"/>
      <c r="Q286" s="167"/>
      <c r="R286" s="167"/>
      <c r="S286" s="167"/>
      <c r="T286" s="168"/>
      <c r="AT286" s="163" t="s">
        <v>167</v>
      </c>
      <c r="AU286" s="163" t="s">
        <v>83</v>
      </c>
      <c r="AV286" s="13" t="s">
        <v>83</v>
      </c>
      <c r="AW286" s="13" t="s">
        <v>30</v>
      </c>
      <c r="AX286" s="13" t="s">
        <v>81</v>
      </c>
      <c r="AY286" s="163" t="s">
        <v>156</v>
      </c>
    </row>
    <row r="287" spans="1:65" s="2" customFormat="1" ht="24" customHeight="1">
      <c r="A287" s="29"/>
      <c r="B287" s="145"/>
      <c r="C287" s="146" t="s">
        <v>712</v>
      </c>
      <c r="D287" s="146" t="s">
        <v>158</v>
      </c>
      <c r="E287" s="147" t="s">
        <v>1823</v>
      </c>
      <c r="F287" s="148" t="s">
        <v>1824</v>
      </c>
      <c r="G287" s="149" t="s">
        <v>217</v>
      </c>
      <c r="H287" s="150">
        <v>3.6040000000000001</v>
      </c>
      <c r="I287" s="151">
        <v>1227</v>
      </c>
      <c r="J287" s="151">
        <f>ROUND(I287*H287,2)</f>
        <v>4422.1099999999997</v>
      </c>
      <c r="K287" s="148" t="s">
        <v>162</v>
      </c>
      <c r="L287" s="30"/>
      <c r="M287" s="152" t="s">
        <v>1</v>
      </c>
      <c r="N287" s="153" t="s">
        <v>39</v>
      </c>
      <c r="O287" s="154">
        <v>0</v>
      </c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163</v>
      </c>
      <c r="AT287" s="156" t="s">
        <v>158</v>
      </c>
      <c r="AU287" s="156" t="s">
        <v>83</v>
      </c>
      <c r="AY287" s="17" t="s">
        <v>156</v>
      </c>
      <c r="BE287" s="157">
        <f>IF(N287="základní",J287,0)</f>
        <v>4422.1099999999997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81</v>
      </c>
      <c r="BK287" s="157">
        <f>ROUND(I287*H287,2)</f>
        <v>4422.1099999999997</v>
      </c>
      <c r="BL287" s="17" t="s">
        <v>163</v>
      </c>
      <c r="BM287" s="156" t="s">
        <v>1825</v>
      </c>
    </row>
    <row r="288" spans="1:65" s="2" customFormat="1" ht="28.8">
      <c r="A288" s="29"/>
      <c r="B288" s="30"/>
      <c r="C288" s="29"/>
      <c r="D288" s="158" t="s">
        <v>165</v>
      </c>
      <c r="E288" s="29"/>
      <c r="F288" s="159" t="s">
        <v>1826</v>
      </c>
      <c r="G288" s="29"/>
      <c r="H288" s="29"/>
      <c r="I288" s="29"/>
      <c r="J288" s="29"/>
      <c r="K288" s="29"/>
      <c r="L288" s="30"/>
      <c r="M288" s="160"/>
      <c r="N288" s="161"/>
      <c r="O288" s="55"/>
      <c r="P288" s="55"/>
      <c r="Q288" s="55"/>
      <c r="R288" s="55"/>
      <c r="S288" s="55"/>
      <c r="T288" s="56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T288" s="17" t="s">
        <v>165</v>
      </c>
      <c r="AU288" s="17" t="s">
        <v>83</v>
      </c>
    </row>
    <row r="289" spans="1:65" s="13" customFormat="1">
      <c r="B289" s="162"/>
      <c r="D289" s="158" t="s">
        <v>167</v>
      </c>
      <c r="E289" s="163" t="s">
        <v>1</v>
      </c>
      <c r="F289" s="164" t="s">
        <v>1827</v>
      </c>
      <c r="H289" s="165">
        <v>3.6040000000000001</v>
      </c>
      <c r="L289" s="162"/>
      <c r="M289" s="166"/>
      <c r="N289" s="167"/>
      <c r="O289" s="167"/>
      <c r="P289" s="167"/>
      <c r="Q289" s="167"/>
      <c r="R289" s="167"/>
      <c r="S289" s="167"/>
      <c r="T289" s="168"/>
      <c r="AT289" s="163" t="s">
        <v>167</v>
      </c>
      <c r="AU289" s="163" t="s">
        <v>83</v>
      </c>
      <c r="AV289" s="13" t="s">
        <v>83</v>
      </c>
      <c r="AW289" s="13" t="s">
        <v>30</v>
      </c>
      <c r="AX289" s="13" t="s">
        <v>81</v>
      </c>
      <c r="AY289" s="163" t="s">
        <v>156</v>
      </c>
    </row>
    <row r="290" spans="1:65" s="2" customFormat="1" ht="24" customHeight="1">
      <c r="A290" s="29"/>
      <c r="B290" s="145"/>
      <c r="C290" s="146" t="s">
        <v>715</v>
      </c>
      <c r="D290" s="146" t="s">
        <v>158</v>
      </c>
      <c r="E290" s="147" t="s">
        <v>424</v>
      </c>
      <c r="F290" s="148" t="s">
        <v>425</v>
      </c>
      <c r="G290" s="149" t="s">
        <v>217</v>
      </c>
      <c r="H290" s="150">
        <v>16.012</v>
      </c>
      <c r="I290" s="151">
        <v>613.5</v>
      </c>
      <c r="J290" s="151">
        <f>ROUND(I290*H290,2)</f>
        <v>9823.36</v>
      </c>
      <c r="K290" s="148" t="s">
        <v>162</v>
      </c>
      <c r="L290" s="30"/>
      <c r="M290" s="152" t="s">
        <v>1</v>
      </c>
      <c r="N290" s="153" t="s">
        <v>39</v>
      </c>
      <c r="O290" s="154">
        <v>0</v>
      </c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6" t="s">
        <v>163</v>
      </c>
      <c r="AT290" s="156" t="s">
        <v>158</v>
      </c>
      <c r="AU290" s="156" t="s">
        <v>83</v>
      </c>
      <c r="AY290" s="17" t="s">
        <v>156</v>
      </c>
      <c r="BE290" s="157">
        <f>IF(N290="základní",J290,0)</f>
        <v>9823.36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7" t="s">
        <v>81</v>
      </c>
      <c r="BK290" s="157">
        <f>ROUND(I290*H290,2)</f>
        <v>9823.36</v>
      </c>
      <c r="BL290" s="17" t="s">
        <v>163</v>
      </c>
      <c r="BM290" s="156" t="s">
        <v>1828</v>
      </c>
    </row>
    <row r="291" spans="1:65" s="2" customFormat="1" ht="28.8">
      <c r="A291" s="29"/>
      <c r="B291" s="30"/>
      <c r="C291" s="29"/>
      <c r="D291" s="158" t="s">
        <v>165</v>
      </c>
      <c r="E291" s="29"/>
      <c r="F291" s="159" t="s">
        <v>427</v>
      </c>
      <c r="G291" s="29"/>
      <c r="H291" s="29"/>
      <c r="I291" s="29"/>
      <c r="J291" s="29"/>
      <c r="K291" s="29"/>
      <c r="L291" s="30"/>
      <c r="M291" s="160"/>
      <c r="N291" s="161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165</v>
      </c>
      <c r="AU291" s="17" t="s">
        <v>83</v>
      </c>
    </row>
    <row r="292" spans="1:65" s="13" customFormat="1">
      <c r="B292" s="162"/>
      <c r="D292" s="158" t="s">
        <v>167</v>
      </c>
      <c r="E292" s="163" t="s">
        <v>1</v>
      </c>
      <c r="F292" s="164" t="s">
        <v>1829</v>
      </c>
      <c r="H292" s="165">
        <v>16.012</v>
      </c>
      <c r="L292" s="162"/>
      <c r="M292" s="166"/>
      <c r="N292" s="167"/>
      <c r="O292" s="167"/>
      <c r="P292" s="167"/>
      <c r="Q292" s="167"/>
      <c r="R292" s="167"/>
      <c r="S292" s="167"/>
      <c r="T292" s="168"/>
      <c r="AT292" s="163" t="s">
        <v>167</v>
      </c>
      <c r="AU292" s="163" t="s">
        <v>83</v>
      </c>
      <c r="AV292" s="13" t="s">
        <v>83</v>
      </c>
      <c r="AW292" s="13" t="s">
        <v>30</v>
      </c>
      <c r="AX292" s="13" t="s">
        <v>81</v>
      </c>
      <c r="AY292" s="163" t="s">
        <v>156</v>
      </c>
    </row>
    <row r="293" spans="1:65" s="2" customFormat="1" ht="24" customHeight="1">
      <c r="A293" s="29"/>
      <c r="B293" s="145"/>
      <c r="C293" s="146" t="s">
        <v>717</v>
      </c>
      <c r="D293" s="146" t="s">
        <v>158</v>
      </c>
      <c r="E293" s="147" t="s">
        <v>430</v>
      </c>
      <c r="F293" s="148" t="s">
        <v>431</v>
      </c>
      <c r="G293" s="149" t="s">
        <v>217</v>
      </c>
      <c r="H293" s="150">
        <v>9.8889999999999993</v>
      </c>
      <c r="I293" s="151">
        <v>184.05</v>
      </c>
      <c r="J293" s="151">
        <f>ROUND(I293*H293,2)</f>
        <v>1820.07</v>
      </c>
      <c r="K293" s="148" t="s">
        <v>162</v>
      </c>
      <c r="L293" s="30"/>
      <c r="M293" s="152" t="s">
        <v>1</v>
      </c>
      <c r="N293" s="153" t="s">
        <v>39</v>
      </c>
      <c r="O293" s="154">
        <v>0</v>
      </c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163</v>
      </c>
      <c r="AT293" s="156" t="s">
        <v>158</v>
      </c>
      <c r="AU293" s="156" t="s">
        <v>83</v>
      </c>
      <c r="AY293" s="17" t="s">
        <v>156</v>
      </c>
      <c r="BE293" s="157">
        <f>IF(N293="základní",J293,0)</f>
        <v>1820.07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81</v>
      </c>
      <c r="BK293" s="157">
        <f>ROUND(I293*H293,2)</f>
        <v>1820.07</v>
      </c>
      <c r="BL293" s="17" t="s">
        <v>163</v>
      </c>
      <c r="BM293" s="156" t="s">
        <v>1830</v>
      </c>
    </row>
    <row r="294" spans="1:65" s="2" customFormat="1" ht="28.8">
      <c r="A294" s="29"/>
      <c r="B294" s="30"/>
      <c r="C294" s="29"/>
      <c r="D294" s="158" t="s">
        <v>165</v>
      </c>
      <c r="E294" s="29"/>
      <c r="F294" s="159" t="s">
        <v>219</v>
      </c>
      <c r="G294" s="29"/>
      <c r="H294" s="29"/>
      <c r="I294" s="29"/>
      <c r="J294" s="29"/>
      <c r="K294" s="29"/>
      <c r="L294" s="30"/>
      <c r="M294" s="160"/>
      <c r="N294" s="161"/>
      <c r="O294" s="55"/>
      <c r="P294" s="55"/>
      <c r="Q294" s="55"/>
      <c r="R294" s="55"/>
      <c r="S294" s="55"/>
      <c r="T294" s="56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T294" s="17" t="s">
        <v>165</v>
      </c>
      <c r="AU294" s="17" t="s">
        <v>83</v>
      </c>
    </row>
    <row r="295" spans="1:65" s="13" customFormat="1">
      <c r="B295" s="162"/>
      <c r="D295" s="158" t="s">
        <v>167</v>
      </c>
      <c r="E295" s="163" t="s">
        <v>1</v>
      </c>
      <c r="F295" s="164" t="s">
        <v>1831</v>
      </c>
      <c r="H295" s="165">
        <v>9.8889999999999993</v>
      </c>
      <c r="L295" s="162"/>
      <c r="M295" s="166"/>
      <c r="N295" s="167"/>
      <c r="O295" s="167"/>
      <c r="P295" s="167"/>
      <c r="Q295" s="167"/>
      <c r="R295" s="167"/>
      <c r="S295" s="167"/>
      <c r="T295" s="168"/>
      <c r="AT295" s="163" t="s">
        <v>167</v>
      </c>
      <c r="AU295" s="163" t="s">
        <v>83</v>
      </c>
      <c r="AV295" s="13" t="s">
        <v>83</v>
      </c>
      <c r="AW295" s="13" t="s">
        <v>30</v>
      </c>
      <c r="AX295" s="13" t="s">
        <v>81</v>
      </c>
      <c r="AY295" s="163" t="s">
        <v>156</v>
      </c>
    </row>
    <row r="296" spans="1:65" s="12" customFormat="1" ht="22.95" customHeight="1">
      <c r="B296" s="133"/>
      <c r="D296" s="134" t="s">
        <v>73</v>
      </c>
      <c r="E296" s="143" t="s">
        <v>433</v>
      </c>
      <c r="F296" s="143" t="s">
        <v>434</v>
      </c>
      <c r="J296" s="144">
        <f>BK296</f>
        <v>1546.16</v>
      </c>
      <c r="L296" s="133"/>
      <c r="M296" s="137"/>
      <c r="N296" s="138"/>
      <c r="O296" s="138"/>
      <c r="P296" s="139">
        <f>SUM(P297:P298)</f>
        <v>3.6655010000000003</v>
      </c>
      <c r="Q296" s="138"/>
      <c r="R296" s="139">
        <f>SUM(R297:R298)</f>
        <v>0</v>
      </c>
      <c r="S296" s="138"/>
      <c r="T296" s="140">
        <f>SUM(T297:T298)</f>
        <v>0</v>
      </c>
      <c r="AR296" s="134" t="s">
        <v>81</v>
      </c>
      <c r="AT296" s="141" t="s">
        <v>73</v>
      </c>
      <c r="AU296" s="141" t="s">
        <v>81</v>
      </c>
      <c r="AY296" s="134" t="s">
        <v>156</v>
      </c>
      <c r="BK296" s="142">
        <f>SUM(BK297:BK298)</f>
        <v>1546.16</v>
      </c>
    </row>
    <row r="297" spans="1:65" s="2" customFormat="1" ht="24" customHeight="1">
      <c r="A297" s="29"/>
      <c r="B297" s="145"/>
      <c r="C297" s="146" t="s">
        <v>719</v>
      </c>
      <c r="D297" s="146" t="s">
        <v>158</v>
      </c>
      <c r="E297" s="147" t="s">
        <v>436</v>
      </c>
      <c r="F297" s="148" t="s">
        <v>437</v>
      </c>
      <c r="G297" s="149" t="s">
        <v>217</v>
      </c>
      <c r="H297" s="150">
        <v>9.2330000000000005</v>
      </c>
      <c r="I297" s="151">
        <v>167.46</v>
      </c>
      <c r="J297" s="151">
        <f>ROUND(I297*H297,2)</f>
        <v>1546.16</v>
      </c>
      <c r="K297" s="148" t="s">
        <v>162</v>
      </c>
      <c r="L297" s="30"/>
      <c r="M297" s="152" t="s">
        <v>1</v>
      </c>
      <c r="N297" s="153" t="s">
        <v>39</v>
      </c>
      <c r="O297" s="154">
        <v>0.39700000000000002</v>
      </c>
      <c r="P297" s="154">
        <f>O297*H297</f>
        <v>3.6655010000000003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6" t="s">
        <v>163</v>
      </c>
      <c r="AT297" s="156" t="s">
        <v>158</v>
      </c>
      <c r="AU297" s="156" t="s">
        <v>83</v>
      </c>
      <c r="AY297" s="17" t="s">
        <v>156</v>
      </c>
      <c r="BE297" s="157">
        <f>IF(N297="základní",J297,0)</f>
        <v>1546.16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7" t="s">
        <v>81</v>
      </c>
      <c r="BK297" s="157">
        <f>ROUND(I297*H297,2)</f>
        <v>1546.16</v>
      </c>
      <c r="BL297" s="17" t="s">
        <v>163</v>
      </c>
      <c r="BM297" s="156" t="s">
        <v>1832</v>
      </c>
    </row>
    <row r="298" spans="1:65" s="2" customFormat="1" ht="19.2">
      <c r="A298" s="29"/>
      <c r="B298" s="30"/>
      <c r="C298" s="29"/>
      <c r="D298" s="158" t="s">
        <v>165</v>
      </c>
      <c r="E298" s="29"/>
      <c r="F298" s="159" t="s">
        <v>439</v>
      </c>
      <c r="G298" s="29"/>
      <c r="H298" s="29"/>
      <c r="I298" s="29"/>
      <c r="J298" s="29"/>
      <c r="K298" s="29"/>
      <c r="L298" s="30"/>
      <c r="M298" s="186"/>
      <c r="N298" s="187"/>
      <c r="O298" s="188"/>
      <c r="P298" s="188"/>
      <c r="Q298" s="188"/>
      <c r="R298" s="188"/>
      <c r="S298" s="188"/>
      <c r="T298" s="18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7" t="s">
        <v>165</v>
      </c>
      <c r="AU298" s="17" t="s">
        <v>83</v>
      </c>
    </row>
    <row r="299" spans="1:65" s="2" customFormat="1" ht="7.05" customHeight="1">
      <c r="A299" s="29"/>
      <c r="B299" s="44"/>
      <c r="C299" s="45"/>
      <c r="D299" s="45"/>
      <c r="E299" s="45"/>
      <c r="F299" s="45"/>
      <c r="G299" s="45"/>
      <c r="H299" s="45"/>
      <c r="I299" s="45"/>
      <c r="J299" s="45"/>
      <c r="K299" s="45"/>
      <c r="L299" s="30"/>
      <c r="M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</row>
  </sheetData>
  <autoFilter ref="C127:K298" xr:uid="{00000000-0009-0000-0000-00000D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446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114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1833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ROUND(J131, 2)</f>
        <v>960564.79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ROUND((SUM(BE131:BE445)),  2)</f>
        <v>960564.79</v>
      </c>
      <c r="G35" s="29"/>
      <c r="H35" s="29"/>
      <c r="I35" s="103">
        <v>0.21</v>
      </c>
      <c r="J35" s="102">
        <f>ROUND(((SUM(BE131:BE445))*I35),  2)</f>
        <v>201718.61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ROUND((SUM(BF131:BF445)),  2)</f>
        <v>0</v>
      </c>
      <c r="G36" s="29"/>
      <c r="H36" s="29"/>
      <c r="I36" s="103">
        <v>0.15</v>
      </c>
      <c r="J36" s="102">
        <f>ROUND(((SUM(BF131:BF445))*I36),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ROUND((SUM(BG131:BG445)),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ROUND((SUM(BH131:BH445)),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ROUND((SUM(BI131:BI445)),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1162283.3999999999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C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J131</f>
        <v>960564.79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J132</f>
        <v>960564.79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J133</f>
        <v>175772.2</v>
      </c>
      <c r="L100" s="119"/>
    </row>
    <row r="101" spans="1:47" s="10" customFormat="1" ht="19.95" customHeight="1">
      <c r="B101" s="119"/>
      <c r="D101" s="120" t="s">
        <v>135</v>
      </c>
      <c r="E101" s="121"/>
      <c r="F101" s="121"/>
      <c r="G101" s="121"/>
      <c r="H101" s="121"/>
      <c r="I101" s="121"/>
      <c r="J101" s="122">
        <f>J224</f>
        <v>1633.45</v>
      </c>
      <c r="L101" s="119"/>
    </row>
    <row r="102" spans="1:47" s="10" customFormat="1" ht="19.95" customHeight="1">
      <c r="B102" s="119"/>
      <c r="D102" s="120" t="s">
        <v>845</v>
      </c>
      <c r="E102" s="121"/>
      <c r="F102" s="121"/>
      <c r="G102" s="121"/>
      <c r="H102" s="121"/>
      <c r="I102" s="121"/>
      <c r="J102" s="122">
        <f>J228</f>
        <v>1851.48</v>
      </c>
      <c r="L102" s="119"/>
    </row>
    <row r="103" spans="1:47" s="10" customFormat="1" ht="19.95" customHeight="1">
      <c r="B103" s="119"/>
      <c r="D103" s="120" t="s">
        <v>136</v>
      </c>
      <c r="E103" s="121"/>
      <c r="F103" s="121"/>
      <c r="G103" s="121"/>
      <c r="H103" s="121"/>
      <c r="I103" s="121"/>
      <c r="J103" s="122">
        <f>J233</f>
        <v>342133.65000000008</v>
      </c>
      <c r="L103" s="119"/>
    </row>
    <row r="104" spans="1:47" s="10" customFormat="1" ht="19.95" customHeight="1">
      <c r="B104" s="119"/>
      <c r="D104" s="120" t="s">
        <v>1335</v>
      </c>
      <c r="E104" s="121"/>
      <c r="F104" s="121"/>
      <c r="G104" s="121"/>
      <c r="H104" s="121"/>
      <c r="I104" s="121"/>
      <c r="J104" s="122">
        <f>J279</f>
        <v>3566.02</v>
      </c>
      <c r="L104" s="119"/>
    </row>
    <row r="105" spans="1:47" s="10" customFormat="1" ht="19.95" customHeight="1">
      <c r="B105" s="119"/>
      <c r="D105" s="120" t="s">
        <v>724</v>
      </c>
      <c r="E105" s="121"/>
      <c r="F105" s="121"/>
      <c r="G105" s="121"/>
      <c r="H105" s="121"/>
      <c r="I105" s="121"/>
      <c r="J105" s="122">
        <f>J283</f>
        <v>37870.26</v>
      </c>
      <c r="L105" s="119"/>
    </row>
    <row r="106" spans="1:47" s="10" customFormat="1" ht="19.95" customHeight="1">
      <c r="B106" s="119"/>
      <c r="D106" s="120" t="s">
        <v>137</v>
      </c>
      <c r="E106" s="121"/>
      <c r="F106" s="121"/>
      <c r="G106" s="121"/>
      <c r="H106" s="121"/>
      <c r="I106" s="121"/>
      <c r="J106" s="122">
        <f>J305</f>
        <v>314817.05</v>
      </c>
      <c r="L106" s="119"/>
    </row>
    <row r="107" spans="1:47" s="10" customFormat="1" ht="14.85" customHeight="1">
      <c r="B107" s="119"/>
      <c r="D107" s="120" t="s">
        <v>138</v>
      </c>
      <c r="E107" s="121"/>
      <c r="F107" s="121"/>
      <c r="G107" s="121"/>
      <c r="H107" s="121"/>
      <c r="I107" s="121"/>
      <c r="J107" s="122">
        <f>J366</f>
        <v>53535.1</v>
      </c>
      <c r="L107" s="119"/>
    </row>
    <row r="108" spans="1:47" s="10" customFormat="1" ht="19.95" customHeight="1">
      <c r="B108" s="119"/>
      <c r="D108" s="120" t="s">
        <v>139</v>
      </c>
      <c r="E108" s="121"/>
      <c r="F108" s="121"/>
      <c r="G108" s="121"/>
      <c r="H108" s="121"/>
      <c r="I108" s="121"/>
      <c r="J108" s="122">
        <f>J405</f>
        <v>48195.840000000004</v>
      </c>
      <c r="L108" s="119"/>
    </row>
    <row r="109" spans="1:47" s="10" customFormat="1" ht="19.95" customHeight="1">
      <c r="B109" s="119"/>
      <c r="D109" s="120" t="s">
        <v>140</v>
      </c>
      <c r="E109" s="121"/>
      <c r="F109" s="121"/>
      <c r="G109" s="121"/>
      <c r="H109" s="121"/>
      <c r="I109" s="121"/>
      <c r="J109" s="122">
        <f>J443</f>
        <v>34724.839999999997</v>
      </c>
      <c r="L109" s="119"/>
    </row>
    <row r="110" spans="1:47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7.0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7.0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5.05" customHeight="1">
      <c r="A116" s="29"/>
      <c r="B116" s="30"/>
      <c r="C116" s="21" t="s">
        <v>141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7.0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1" t="str">
        <f>E7</f>
        <v>Chodníky v obci Stratov - III. etapa</v>
      </c>
      <c r="F119" s="242"/>
      <c r="G119" s="242"/>
      <c r="H119" s="242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2" customHeight="1">
      <c r="B120" s="20"/>
      <c r="C120" s="26" t="s">
        <v>124</v>
      </c>
      <c r="L120" s="20"/>
    </row>
    <row r="121" spans="1:31" s="2" customFormat="1" ht="16.5" customHeight="1">
      <c r="A121" s="29"/>
      <c r="B121" s="30"/>
      <c r="C121" s="29"/>
      <c r="D121" s="29"/>
      <c r="E121" s="241" t="s">
        <v>1101</v>
      </c>
      <c r="F121" s="240"/>
      <c r="G121" s="240"/>
      <c r="H121" s="24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126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0" t="str">
        <f>E11</f>
        <v>Větev C - Chodníky - I.etapa - neuznatelné náklady</v>
      </c>
      <c r="F123" s="240"/>
      <c r="G123" s="240"/>
      <c r="H123" s="240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20</v>
      </c>
      <c r="D125" s="29"/>
      <c r="E125" s="29"/>
      <c r="F125" s="24" t="str">
        <f>F14</f>
        <v>Stratov</v>
      </c>
      <c r="G125" s="29"/>
      <c r="H125" s="29"/>
      <c r="I125" s="26" t="s">
        <v>22</v>
      </c>
      <c r="J125" s="52">
        <f>IF(J14="","",J14)</f>
        <v>44537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.0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8.05" customHeight="1">
      <c r="A127" s="29"/>
      <c r="B127" s="30"/>
      <c r="C127" s="26" t="s">
        <v>23</v>
      </c>
      <c r="D127" s="29"/>
      <c r="E127" s="29"/>
      <c r="F127" s="24" t="str">
        <f>E17</f>
        <v xml:space="preserve"> </v>
      </c>
      <c r="G127" s="29"/>
      <c r="H127" s="29"/>
      <c r="I127" s="26" t="s">
        <v>28</v>
      </c>
      <c r="J127" s="27" t="str">
        <f>E23</f>
        <v>Projekce dopravní Filip s.r.o.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3" customHeight="1">
      <c r="A128" s="29"/>
      <c r="B128" s="30"/>
      <c r="C128" s="26" t="s">
        <v>27</v>
      </c>
      <c r="D128" s="29"/>
      <c r="E128" s="29"/>
      <c r="F128" s="24" t="str">
        <f>IF(E20="","",E20)</f>
        <v>SWIETELSKY stavební s.r.o., odštěpný závod Dopravní stavby STŘED</v>
      </c>
      <c r="G128" s="29"/>
      <c r="H128" s="29"/>
      <c r="I128" s="26" t="s">
        <v>31</v>
      </c>
      <c r="J128" s="27" t="str">
        <f>E26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23"/>
      <c r="B130" s="124"/>
      <c r="C130" s="125" t="s">
        <v>142</v>
      </c>
      <c r="D130" s="126" t="s">
        <v>59</v>
      </c>
      <c r="E130" s="126" t="s">
        <v>55</v>
      </c>
      <c r="F130" s="126" t="s">
        <v>56</v>
      </c>
      <c r="G130" s="126" t="s">
        <v>143</v>
      </c>
      <c r="H130" s="126" t="s">
        <v>144</v>
      </c>
      <c r="I130" s="126" t="s">
        <v>145</v>
      </c>
      <c r="J130" s="126" t="s">
        <v>130</v>
      </c>
      <c r="K130" s="127" t="s">
        <v>146</v>
      </c>
      <c r="L130" s="128"/>
      <c r="M130" s="59" t="s">
        <v>1</v>
      </c>
      <c r="N130" s="60" t="s">
        <v>38</v>
      </c>
      <c r="O130" s="60" t="s">
        <v>147</v>
      </c>
      <c r="P130" s="60" t="s">
        <v>148</v>
      </c>
      <c r="Q130" s="60" t="s">
        <v>149</v>
      </c>
      <c r="R130" s="60" t="s">
        <v>150</v>
      </c>
      <c r="S130" s="60" t="s">
        <v>151</v>
      </c>
      <c r="T130" s="61" t="s">
        <v>152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65" s="2" customFormat="1" ht="22.95" customHeight="1">
      <c r="A131" s="29"/>
      <c r="B131" s="30"/>
      <c r="C131" s="66" t="s">
        <v>153</v>
      </c>
      <c r="D131" s="29"/>
      <c r="E131" s="29"/>
      <c r="F131" s="29"/>
      <c r="G131" s="29"/>
      <c r="H131" s="29"/>
      <c r="I131" s="29"/>
      <c r="J131" s="129">
        <f>BK131</f>
        <v>960564.79</v>
      </c>
      <c r="K131" s="29"/>
      <c r="L131" s="30"/>
      <c r="M131" s="62"/>
      <c r="N131" s="53"/>
      <c r="O131" s="63"/>
      <c r="P131" s="130">
        <f>P132</f>
        <v>966.54118999999992</v>
      </c>
      <c r="Q131" s="63"/>
      <c r="R131" s="130">
        <f>R132</f>
        <v>207.36150147999996</v>
      </c>
      <c r="S131" s="63"/>
      <c r="T131" s="131">
        <f>T132</f>
        <v>84.453149999999994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73</v>
      </c>
      <c r="AU131" s="17" t="s">
        <v>132</v>
      </c>
      <c r="BK131" s="132">
        <f>BK132</f>
        <v>960564.79</v>
      </c>
    </row>
    <row r="132" spans="1:65" s="12" customFormat="1" ht="25.95" customHeight="1">
      <c r="B132" s="133"/>
      <c r="D132" s="134" t="s">
        <v>73</v>
      </c>
      <c r="E132" s="135" t="s">
        <v>154</v>
      </c>
      <c r="F132" s="135" t="s">
        <v>155</v>
      </c>
      <c r="J132" s="136">
        <f>BK132</f>
        <v>960564.79</v>
      </c>
      <c r="L132" s="133"/>
      <c r="M132" s="137"/>
      <c r="N132" s="138"/>
      <c r="O132" s="138"/>
      <c r="P132" s="139">
        <f>P133+P224+P228+P233+P279+P283+P305+P405+P443</f>
        <v>966.54118999999992</v>
      </c>
      <c r="Q132" s="138"/>
      <c r="R132" s="139">
        <f>R133+R224+R228+R233+R279+R283+R305+R405+R443</f>
        <v>207.36150147999996</v>
      </c>
      <c r="S132" s="138"/>
      <c r="T132" s="140">
        <f>T133+T224+T228+T233+T279+T283+T305+T405+T443</f>
        <v>84.453149999999994</v>
      </c>
      <c r="AR132" s="134" t="s">
        <v>81</v>
      </c>
      <c r="AT132" s="141" t="s">
        <v>73</v>
      </c>
      <c r="AU132" s="141" t="s">
        <v>74</v>
      </c>
      <c r="AY132" s="134" t="s">
        <v>156</v>
      </c>
      <c r="BK132" s="142">
        <f>BK133+BK224+BK228+BK233+BK279+BK283+BK305+BK405+BK443</f>
        <v>960564.79</v>
      </c>
    </row>
    <row r="133" spans="1:65" s="12" customFormat="1" ht="22.95" customHeight="1">
      <c r="B133" s="133"/>
      <c r="D133" s="134" t="s">
        <v>73</v>
      </c>
      <c r="E133" s="143" t="s">
        <v>81</v>
      </c>
      <c r="F133" s="143" t="s">
        <v>157</v>
      </c>
      <c r="J133" s="144">
        <f>BK133</f>
        <v>175772.2</v>
      </c>
      <c r="L133" s="133"/>
      <c r="M133" s="137"/>
      <c r="N133" s="138"/>
      <c r="O133" s="138"/>
      <c r="P133" s="139">
        <f>SUM(P134:P223)</f>
        <v>383.40192999999994</v>
      </c>
      <c r="Q133" s="138"/>
      <c r="R133" s="139">
        <f>SUM(R134:R223)</f>
        <v>12.69162</v>
      </c>
      <c r="S133" s="138"/>
      <c r="T133" s="140">
        <f>SUM(T134:T223)</f>
        <v>0</v>
      </c>
      <c r="AR133" s="134" t="s">
        <v>81</v>
      </c>
      <c r="AT133" s="141" t="s">
        <v>73</v>
      </c>
      <c r="AU133" s="141" t="s">
        <v>81</v>
      </c>
      <c r="AY133" s="134" t="s">
        <v>156</v>
      </c>
      <c r="BK133" s="142">
        <f>SUM(BK134:BK223)</f>
        <v>175772.2</v>
      </c>
    </row>
    <row r="134" spans="1:65" s="2" customFormat="1" ht="24" customHeight="1">
      <c r="A134" s="29"/>
      <c r="B134" s="145"/>
      <c r="C134" s="146" t="s">
        <v>81</v>
      </c>
      <c r="D134" s="146" t="s">
        <v>158</v>
      </c>
      <c r="E134" s="147" t="s">
        <v>443</v>
      </c>
      <c r="F134" s="148" t="s">
        <v>444</v>
      </c>
      <c r="G134" s="149" t="s">
        <v>225</v>
      </c>
      <c r="H134" s="150">
        <v>4</v>
      </c>
      <c r="I134" s="151">
        <v>49.52</v>
      </c>
      <c r="J134" s="151">
        <f>ROUND(I134*H134,2)</f>
        <v>198.08</v>
      </c>
      <c r="K134" s="148" t="s">
        <v>162</v>
      </c>
      <c r="L134" s="30"/>
      <c r="M134" s="152" t="s">
        <v>1</v>
      </c>
      <c r="N134" s="153" t="s">
        <v>39</v>
      </c>
      <c r="O134" s="154">
        <v>0.17199999999999999</v>
      </c>
      <c r="P134" s="154">
        <f>O134*H134</f>
        <v>0.68799999999999994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163</v>
      </c>
      <c r="AT134" s="156" t="s">
        <v>158</v>
      </c>
      <c r="AU134" s="156" t="s">
        <v>83</v>
      </c>
      <c r="AY134" s="17" t="s">
        <v>156</v>
      </c>
      <c r="BE134" s="157">
        <f>IF(N134="základní",J134,0)</f>
        <v>198.08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81</v>
      </c>
      <c r="BK134" s="157">
        <f>ROUND(I134*H134,2)</f>
        <v>198.08</v>
      </c>
      <c r="BL134" s="17" t="s">
        <v>163</v>
      </c>
      <c r="BM134" s="156" t="s">
        <v>1834</v>
      </c>
    </row>
    <row r="135" spans="1:65" s="2" customFormat="1" ht="28.8">
      <c r="A135" s="29"/>
      <c r="B135" s="30"/>
      <c r="C135" s="29"/>
      <c r="D135" s="158" t="s">
        <v>165</v>
      </c>
      <c r="E135" s="29"/>
      <c r="F135" s="159" t="s">
        <v>446</v>
      </c>
      <c r="G135" s="29"/>
      <c r="H135" s="29"/>
      <c r="I135" s="29"/>
      <c r="J135" s="29"/>
      <c r="K135" s="29"/>
      <c r="L135" s="30"/>
      <c r="M135" s="160"/>
      <c r="N135" s="161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165</v>
      </c>
      <c r="AU135" s="17" t="s">
        <v>83</v>
      </c>
    </row>
    <row r="136" spans="1:65" s="13" customFormat="1">
      <c r="B136" s="162"/>
      <c r="D136" s="158" t="s">
        <v>167</v>
      </c>
      <c r="E136" s="163" t="s">
        <v>1</v>
      </c>
      <c r="F136" s="164" t="s">
        <v>163</v>
      </c>
      <c r="H136" s="165">
        <v>4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81</v>
      </c>
      <c r="AY136" s="163" t="s">
        <v>156</v>
      </c>
    </row>
    <row r="137" spans="1:65" s="2" customFormat="1" ht="24" customHeight="1">
      <c r="A137" s="29"/>
      <c r="B137" s="145"/>
      <c r="C137" s="146" t="s">
        <v>83</v>
      </c>
      <c r="D137" s="146" t="s">
        <v>158</v>
      </c>
      <c r="E137" s="147" t="s">
        <v>159</v>
      </c>
      <c r="F137" s="148" t="s">
        <v>160</v>
      </c>
      <c r="G137" s="149" t="s">
        <v>161</v>
      </c>
      <c r="H137" s="150">
        <v>76.88</v>
      </c>
      <c r="I137" s="151">
        <v>138.77000000000001</v>
      </c>
      <c r="J137" s="151">
        <f>ROUND(I137*H137,2)</f>
        <v>10668.64</v>
      </c>
      <c r="K137" s="148" t="s">
        <v>162</v>
      </c>
      <c r="L137" s="30"/>
      <c r="M137" s="152" t="s">
        <v>1</v>
      </c>
      <c r="N137" s="153" t="s">
        <v>39</v>
      </c>
      <c r="O137" s="154">
        <v>0.36799999999999999</v>
      </c>
      <c r="P137" s="154">
        <f>O137*H137</f>
        <v>28.291839999999997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163</v>
      </c>
      <c r="AT137" s="156" t="s">
        <v>158</v>
      </c>
      <c r="AU137" s="156" t="s">
        <v>83</v>
      </c>
      <c r="AY137" s="17" t="s">
        <v>156</v>
      </c>
      <c r="BE137" s="157">
        <f>IF(N137="základní",J137,0)</f>
        <v>10668.64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81</v>
      </c>
      <c r="BK137" s="157">
        <f>ROUND(I137*H137,2)</f>
        <v>10668.64</v>
      </c>
      <c r="BL137" s="17" t="s">
        <v>163</v>
      </c>
      <c r="BM137" s="156" t="s">
        <v>1835</v>
      </c>
    </row>
    <row r="138" spans="1:65" s="2" customFormat="1" ht="28.8">
      <c r="A138" s="29"/>
      <c r="B138" s="30"/>
      <c r="C138" s="29"/>
      <c r="D138" s="158" t="s">
        <v>165</v>
      </c>
      <c r="E138" s="29"/>
      <c r="F138" s="159" t="s">
        <v>166</v>
      </c>
      <c r="G138" s="29"/>
      <c r="H138" s="29"/>
      <c r="I138" s="29"/>
      <c r="J138" s="29"/>
      <c r="K138" s="29"/>
      <c r="L138" s="30"/>
      <c r="M138" s="160"/>
      <c r="N138" s="161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165</v>
      </c>
      <c r="AU138" s="17" t="s">
        <v>83</v>
      </c>
    </row>
    <row r="139" spans="1:65" s="13" customFormat="1">
      <c r="B139" s="162"/>
      <c r="D139" s="158" t="s">
        <v>167</v>
      </c>
      <c r="E139" s="163" t="s">
        <v>1</v>
      </c>
      <c r="F139" s="164" t="s">
        <v>1836</v>
      </c>
      <c r="H139" s="165">
        <v>25.71</v>
      </c>
      <c r="L139" s="162"/>
      <c r="M139" s="166"/>
      <c r="N139" s="167"/>
      <c r="O139" s="167"/>
      <c r="P139" s="167"/>
      <c r="Q139" s="167"/>
      <c r="R139" s="167"/>
      <c r="S139" s="167"/>
      <c r="T139" s="168"/>
      <c r="AT139" s="163" t="s">
        <v>167</v>
      </c>
      <c r="AU139" s="163" t="s">
        <v>83</v>
      </c>
      <c r="AV139" s="13" t="s">
        <v>83</v>
      </c>
      <c r="AW139" s="13" t="s">
        <v>30</v>
      </c>
      <c r="AX139" s="13" t="s">
        <v>74</v>
      </c>
      <c r="AY139" s="163" t="s">
        <v>156</v>
      </c>
    </row>
    <row r="140" spans="1:65" s="13" customFormat="1">
      <c r="B140" s="162"/>
      <c r="D140" s="158" t="s">
        <v>167</v>
      </c>
      <c r="E140" s="163" t="s">
        <v>1</v>
      </c>
      <c r="F140" s="164" t="s">
        <v>1837</v>
      </c>
      <c r="H140" s="165">
        <v>0.72</v>
      </c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167</v>
      </c>
      <c r="AU140" s="163" t="s">
        <v>83</v>
      </c>
      <c r="AV140" s="13" t="s">
        <v>83</v>
      </c>
      <c r="AW140" s="13" t="s">
        <v>30</v>
      </c>
      <c r="AX140" s="13" t="s">
        <v>74</v>
      </c>
      <c r="AY140" s="163" t="s">
        <v>156</v>
      </c>
    </row>
    <row r="141" spans="1:65" s="13" customFormat="1">
      <c r="B141" s="162"/>
      <c r="D141" s="158" t="s">
        <v>167</v>
      </c>
      <c r="E141" s="163" t="s">
        <v>1</v>
      </c>
      <c r="F141" s="164" t="s">
        <v>1838</v>
      </c>
      <c r="H141" s="165">
        <v>50.45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74</v>
      </c>
      <c r="AY141" s="163" t="s">
        <v>156</v>
      </c>
    </row>
    <row r="142" spans="1:65" s="14" customFormat="1">
      <c r="B142" s="169"/>
      <c r="D142" s="158" t="s">
        <v>167</v>
      </c>
      <c r="E142" s="170" t="s">
        <v>1</v>
      </c>
      <c r="F142" s="171" t="s">
        <v>172</v>
      </c>
      <c r="H142" s="172">
        <v>76.88</v>
      </c>
      <c r="L142" s="169"/>
      <c r="M142" s="173"/>
      <c r="N142" s="174"/>
      <c r="O142" s="174"/>
      <c r="P142" s="174"/>
      <c r="Q142" s="174"/>
      <c r="R142" s="174"/>
      <c r="S142" s="174"/>
      <c r="T142" s="175"/>
      <c r="AT142" s="170" t="s">
        <v>167</v>
      </c>
      <c r="AU142" s="170" t="s">
        <v>83</v>
      </c>
      <c r="AV142" s="14" t="s">
        <v>163</v>
      </c>
      <c r="AW142" s="14" t="s">
        <v>30</v>
      </c>
      <c r="AX142" s="14" t="s">
        <v>81</v>
      </c>
      <c r="AY142" s="170" t="s">
        <v>156</v>
      </c>
    </row>
    <row r="143" spans="1:65" s="2" customFormat="1" ht="16.5" customHeight="1">
      <c r="A143" s="29"/>
      <c r="B143" s="145"/>
      <c r="C143" s="146" t="s">
        <v>178</v>
      </c>
      <c r="D143" s="146" t="s">
        <v>158</v>
      </c>
      <c r="E143" s="147" t="s">
        <v>173</v>
      </c>
      <c r="F143" s="148" t="s">
        <v>174</v>
      </c>
      <c r="G143" s="149" t="s">
        <v>161</v>
      </c>
      <c r="H143" s="150">
        <v>76.88</v>
      </c>
      <c r="I143" s="151">
        <v>29.63</v>
      </c>
      <c r="J143" s="151">
        <f>ROUND(I143*H143,2)</f>
        <v>2277.9499999999998</v>
      </c>
      <c r="K143" s="148" t="s">
        <v>162</v>
      </c>
      <c r="L143" s="30"/>
      <c r="M143" s="152" t="s">
        <v>1</v>
      </c>
      <c r="N143" s="153" t="s">
        <v>39</v>
      </c>
      <c r="O143" s="154">
        <v>5.8000000000000003E-2</v>
      </c>
      <c r="P143" s="154">
        <f>O143*H143</f>
        <v>4.4590399999999999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163</v>
      </c>
      <c r="AT143" s="156" t="s">
        <v>158</v>
      </c>
      <c r="AU143" s="156" t="s">
        <v>83</v>
      </c>
      <c r="AY143" s="17" t="s">
        <v>156</v>
      </c>
      <c r="BE143" s="157">
        <f>IF(N143="základní",J143,0)</f>
        <v>2277.9499999999998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81</v>
      </c>
      <c r="BK143" s="157">
        <f>ROUND(I143*H143,2)</f>
        <v>2277.9499999999998</v>
      </c>
      <c r="BL143" s="17" t="s">
        <v>163</v>
      </c>
      <c r="BM143" s="156" t="s">
        <v>1839</v>
      </c>
    </row>
    <row r="144" spans="1:65" s="2" customFormat="1" ht="38.4">
      <c r="A144" s="29"/>
      <c r="B144" s="30"/>
      <c r="C144" s="29"/>
      <c r="D144" s="158" t="s">
        <v>165</v>
      </c>
      <c r="E144" s="29"/>
      <c r="F144" s="159" t="s">
        <v>176</v>
      </c>
      <c r="G144" s="29"/>
      <c r="H144" s="29"/>
      <c r="I144" s="29"/>
      <c r="J144" s="29"/>
      <c r="K144" s="29"/>
      <c r="L144" s="30"/>
      <c r="M144" s="160"/>
      <c r="N144" s="161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165</v>
      </c>
      <c r="AU144" s="17" t="s">
        <v>83</v>
      </c>
    </row>
    <row r="145" spans="1:65" s="13" customFormat="1">
      <c r="B145" s="162"/>
      <c r="D145" s="158" t="s">
        <v>167</v>
      </c>
      <c r="E145" s="163" t="s">
        <v>1</v>
      </c>
      <c r="F145" s="164" t="s">
        <v>1840</v>
      </c>
      <c r="H145" s="165">
        <v>76.88</v>
      </c>
      <c r="L145" s="162"/>
      <c r="M145" s="166"/>
      <c r="N145" s="167"/>
      <c r="O145" s="167"/>
      <c r="P145" s="167"/>
      <c r="Q145" s="167"/>
      <c r="R145" s="167"/>
      <c r="S145" s="167"/>
      <c r="T145" s="168"/>
      <c r="AT145" s="163" t="s">
        <v>167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156</v>
      </c>
    </row>
    <row r="146" spans="1:65" s="2" customFormat="1" ht="24" customHeight="1">
      <c r="A146" s="29"/>
      <c r="B146" s="145"/>
      <c r="C146" s="146" t="s">
        <v>163</v>
      </c>
      <c r="D146" s="146" t="s">
        <v>158</v>
      </c>
      <c r="E146" s="147" t="s">
        <v>179</v>
      </c>
      <c r="F146" s="148" t="s">
        <v>180</v>
      </c>
      <c r="G146" s="149" t="s">
        <v>161</v>
      </c>
      <c r="H146" s="150">
        <v>52.472000000000001</v>
      </c>
      <c r="I146" s="151">
        <v>592.55999999999995</v>
      </c>
      <c r="J146" s="151">
        <f>ROUND(I146*H146,2)</f>
        <v>31092.81</v>
      </c>
      <c r="K146" s="148" t="s">
        <v>162</v>
      </c>
      <c r="L146" s="30"/>
      <c r="M146" s="152" t="s">
        <v>1</v>
      </c>
      <c r="N146" s="153" t="s">
        <v>39</v>
      </c>
      <c r="O146" s="154">
        <v>2.3199999999999998</v>
      </c>
      <c r="P146" s="154">
        <f>O146*H146</f>
        <v>121.73504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163</v>
      </c>
      <c r="AT146" s="156" t="s">
        <v>158</v>
      </c>
      <c r="AU146" s="156" t="s">
        <v>83</v>
      </c>
      <c r="AY146" s="17" t="s">
        <v>156</v>
      </c>
      <c r="BE146" s="157">
        <f>IF(N146="základní",J146,0)</f>
        <v>31092.81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81</v>
      </c>
      <c r="BK146" s="157">
        <f>ROUND(I146*H146,2)</f>
        <v>31092.81</v>
      </c>
      <c r="BL146" s="17" t="s">
        <v>163</v>
      </c>
      <c r="BM146" s="156" t="s">
        <v>1841</v>
      </c>
    </row>
    <row r="147" spans="1:65" s="2" customFormat="1" ht="28.8">
      <c r="A147" s="29"/>
      <c r="B147" s="30"/>
      <c r="C147" s="29"/>
      <c r="D147" s="158" t="s">
        <v>165</v>
      </c>
      <c r="E147" s="29"/>
      <c r="F147" s="159" t="s">
        <v>182</v>
      </c>
      <c r="G147" s="29"/>
      <c r="H147" s="29"/>
      <c r="I147" s="29"/>
      <c r="J147" s="29"/>
      <c r="K147" s="29"/>
      <c r="L147" s="30"/>
      <c r="M147" s="160"/>
      <c r="N147" s="161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165</v>
      </c>
      <c r="AU147" s="17" t="s">
        <v>83</v>
      </c>
    </row>
    <row r="148" spans="1:65" s="15" customFormat="1">
      <c r="B148" s="193"/>
      <c r="D148" s="158" t="s">
        <v>167</v>
      </c>
      <c r="E148" s="194" t="s">
        <v>1</v>
      </c>
      <c r="F148" s="195" t="s">
        <v>1842</v>
      </c>
      <c r="H148" s="194" t="s">
        <v>1</v>
      </c>
      <c r="L148" s="193"/>
      <c r="M148" s="196"/>
      <c r="N148" s="197"/>
      <c r="O148" s="197"/>
      <c r="P148" s="197"/>
      <c r="Q148" s="197"/>
      <c r="R148" s="197"/>
      <c r="S148" s="197"/>
      <c r="T148" s="198"/>
      <c r="AT148" s="194" t="s">
        <v>167</v>
      </c>
      <c r="AU148" s="194" t="s">
        <v>83</v>
      </c>
      <c r="AV148" s="15" t="s">
        <v>81</v>
      </c>
      <c r="AW148" s="15" t="s">
        <v>30</v>
      </c>
      <c r="AX148" s="15" t="s">
        <v>74</v>
      </c>
      <c r="AY148" s="194" t="s">
        <v>156</v>
      </c>
    </row>
    <row r="149" spans="1:65" s="13" customFormat="1">
      <c r="B149" s="162"/>
      <c r="D149" s="158" t="s">
        <v>167</v>
      </c>
      <c r="E149" s="163" t="s">
        <v>1</v>
      </c>
      <c r="F149" s="164" t="s">
        <v>1843</v>
      </c>
      <c r="H149" s="165">
        <v>4.8899999999999997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74</v>
      </c>
      <c r="AY149" s="163" t="s">
        <v>156</v>
      </c>
    </row>
    <row r="150" spans="1:65" s="13" customFormat="1">
      <c r="B150" s="162"/>
      <c r="D150" s="158" t="s">
        <v>167</v>
      </c>
      <c r="E150" s="163" t="s">
        <v>1</v>
      </c>
      <c r="F150" s="164" t="s">
        <v>1844</v>
      </c>
      <c r="H150" s="165">
        <v>2.6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167</v>
      </c>
      <c r="AU150" s="163" t="s">
        <v>83</v>
      </c>
      <c r="AV150" s="13" t="s">
        <v>83</v>
      </c>
      <c r="AW150" s="13" t="s">
        <v>30</v>
      </c>
      <c r="AX150" s="13" t="s">
        <v>74</v>
      </c>
      <c r="AY150" s="163" t="s">
        <v>156</v>
      </c>
    </row>
    <row r="151" spans="1:65" s="13" customFormat="1">
      <c r="B151" s="162"/>
      <c r="D151" s="158" t="s">
        <v>167</v>
      </c>
      <c r="E151" s="163" t="s">
        <v>1</v>
      </c>
      <c r="F151" s="164" t="s">
        <v>1845</v>
      </c>
      <c r="H151" s="165">
        <v>34.68</v>
      </c>
      <c r="L151" s="162"/>
      <c r="M151" s="166"/>
      <c r="N151" s="167"/>
      <c r="O151" s="167"/>
      <c r="P151" s="167"/>
      <c r="Q151" s="167"/>
      <c r="R151" s="167"/>
      <c r="S151" s="167"/>
      <c r="T151" s="168"/>
      <c r="AT151" s="163" t="s">
        <v>167</v>
      </c>
      <c r="AU151" s="163" t="s">
        <v>83</v>
      </c>
      <c r="AV151" s="13" t="s">
        <v>83</v>
      </c>
      <c r="AW151" s="13" t="s">
        <v>30</v>
      </c>
      <c r="AX151" s="13" t="s">
        <v>74</v>
      </c>
      <c r="AY151" s="163" t="s">
        <v>156</v>
      </c>
    </row>
    <row r="152" spans="1:65" s="15" customFormat="1">
      <c r="B152" s="193"/>
      <c r="D152" s="158" t="s">
        <v>167</v>
      </c>
      <c r="E152" s="194" t="s">
        <v>1</v>
      </c>
      <c r="F152" s="195" t="s">
        <v>1846</v>
      </c>
      <c r="H152" s="194" t="s">
        <v>1</v>
      </c>
      <c r="L152" s="193"/>
      <c r="M152" s="196"/>
      <c r="N152" s="197"/>
      <c r="O152" s="197"/>
      <c r="P152" s="197"/>
      <c r="Q152" s="197"/>
      <c r="R152" s="197"/>
      <c r="S152" s="197"/>
      <c r="T152" s="198"/>
      <c r="AT152" s="194" t="s">
        <v>167</v>
      </c>
      <c r="AU152" s="194" t="s">
        <v>83</v>
      </c>
      <c r="AV152" s="15" t="s">
        <v>81</v>
      </c>
      <c r="AW152" s="15" t="s">
        <v>30</v>
      </c>
      <c r="AX152" s="15" t="s">
        <v>74</v>
      </c>
      <c r="AY152" s="194" t="s">
        <v>156</v>
      </c>
    </row>
    <row r="153" spans="1:65" s="13" customFormat="1">
      <c r="B153" s="162"/>
      <c r="D153" s="158" t="s">
        <v>167</v>
      </c>
      <c r="E153" s="163" t="s">
        <v>1</v>
      </c>
      <c r="F153" s="164" t="s">
        <v>1847</v>
      </c>
      <c r="H153" s="165">
        <v>2.0699999999999998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74</v>
      </c>
      <c r="AY153" s="163" t="s">
        <v>156</v>
      </c>
    </row>
    <row r="154" spans="1:65" s="15" customFormat="1">
      <c r="B154" s="193"/>
      <c r="D154" s="158" t="s">
        <v>167</v>
      </c>
      <c r="E154" s="194" t="s">
        <v>1</v>
      </c>
      <c r="F154" s="195" t="s">
        <v>1848</v>
      </c>
      <c r="H154" s="194" t="s">
        <v>1</v>
      </c>
      <c r="L154" s="193"/>
      <c r="M154" s="196"/>
      <c r="N154" s="197"/>
      <c r="O154" s="197"/>
      <c r="P154" s="197"/>
      <c r="Q154" s="197"/>
      <c r="R154" s="197"/>
      <c r="S154" s="197"/>
      <c r="T154" s="198"/>
      <c r="AT154" s="194" t="s">
        <v>167</v>
      </c>
      <c r="AU154" s="194" t="s">
        <v>83</v>
      </c>
      <c r="AV154" s="15" t="s">
        <v>81</v>
      </c>
      <c r="AW154" s="15" t="s">
        <v>30</v>
      </c>
      <c r="AX154" s="15" t="s">
        <v>74</v>
      </c>
      <c r="AY154" s="194" t="s">
        <v>156</v>
      </c>
    </row>
    <row r="155" spans="1:65" s="13" customFormat="1">
      <c r="B155" s="162"/>
      <c r="D155" s="158" t="s">
        <v>167</v>
      </c>
      <c r="E155" s="163" t="s">
        <v>1</v>
      </c>
      <c r="F155" s="164" t="s">
        <v>1849</v>
      </c>
      <c r="H155" s="165">
        <v>8.2319999999999993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74</v>
      </c>
      <c r="AY155" s="163" t="s">
        <v>156</v>
      </c>
    </row>
    <row r="156" spans="1:65" s="14" customFormat="1">
      <c r="B156" s="169"/>
      <c r="D156" s="158" t="s">
        <v>167</v>
      </c>
      <c r="E156" s="170" t="s">
        <v>1</v>
      </c>
      <c r="F156" s="171" t="s">
        <v>172</v>
      </c>
      <c r="H156" s="172">
        <v>52.472000000000001</v>
      </c>
      <c r="L156" s="169"/>
      <c r="M156" s="173"/>
      <c r="N156" s="174"/>
      <c r="O156" s="174"/>
      <c r="P156" s="174"/>
      <c r="Q156" s="174"/>
      <c r="R156" s="174"/>
      <c r="S156" s="174"/>
      <c r="T156" s="175"/>
      <c r="AT156" s="170" t="s">
        <v>167</v>
      </c>
      <c r="AU156" s="170" t="s">
        <v>83</v>
      </c>
      <c r="AV156" s="14" t="s">
        <v>163</v>
      </c>
      <c r="AW156" s="14" t="s">
        <v>30</v>
      </c>
      <c r="AX156" s="14" t="s">
        <v>81</v>
      </c>
      <c r="AY156" s="170" t="s">
        <v>156</v>
      </c>
    </row>
    <row r="157" spans="1:65" s="2" customFormat="1" ht="24" customHeight="1">
      <c r="A157" s="29"/>
      <c r="B157" s="145"/>
      <c r="C157" s="146" t="s">
        <v>189</v>
      </c>
      <c r="D157" s="146" t="s">
        <v>158</v>
      </c>
      <c r="E157" s="147" t="s">
        <v>184</v>
      </c>
      <c r="F157" s="148" t="s">
        <v>185</v>
      </c>
      <c r="G157" s="149" t="s">
        <v>161</v>
      </c>
      <c r="H157" s="150">
        <v>52.472000000000001</v>
      </c>
      <c r="I157" s="151">
        <v>22.58</v>
      </c>
      <c r="J157" s="151">
        <f>ROUND(I157*H157,2)</f>
        <v>1184.82</v>
      </c>
      <c r="K157" s="148" t="s">
        <v>162</v>
      </c>
      <c r="L157" s="30"/>
      <c r="M157" s="152" t="s">
        <v>1</v>
      </c>
      <c r="N157" s="153" t="s">
        <v>39</v>
      </c>
      <c r="O157" s="154">
        <v>0.65400000000000003</v>
      </c>
      <c r="P157" s="154">
        <f>O157*H157</f>
        <v>34.316687999999999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163</v>
      </c>
      <c r="AT157" s="156" t="s">
        <v>158</v>
      </c>
      <c r="AU157" s="156" t="s">
        <v>83</v>
      </c>
      <c r="AY157" s="17" t="s">
        <v>156</v>
      </c>
      <c r="BE157" s="157">
        <f>IF(N157="základní",J157,0)</f>
        <v>1184.82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1184.82</v>
      </c>
      <c r="BL157" s="17" t="s">
        <v>163</v>
      </c>
      <c r="BM157" s="156" t="s">
        <v>1850</v>
      </c>
    </row>
    <row r="158" spans="1:65" s="2" customFormat="1" ht="28.8">
      <c r="A158" s="29"/>
      <c r="B158" s="30"/>
      <c r="C158" s="29"/>
      <c r="D158" s="158" t="s">
        <v>165</v>
      </c>
      <c r="E158" s="29"/>
      <c r="F158" s="159" t="s">
        <v>187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1851</v>
      </c>
      <c r="H159" s="165">
        <v>52.472000000000001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81</v>
      </c>
      <c r="AY159" s="163" t="s">
        <v>156</v>
      </c>
    </row>
    <row r="160" spans="1:65" s="2" customFormat="1" ht="24" customHeight="1">
      <c r="A160" s="29"/>
      <c r="B160" s="145"/>
      <c r="C160" s="146" t="s">
        <v>195</v>
      </c>
      <c r="D160" s="146" t="s">
        <v>158</v>
      </c>
      <c r="E160" s="147" t="s">
        <v>1114</v>
      </c>
      <c r="F160" s="148" t="s">
        <v>1115</v>
      </c>
      <c r="G160" s="149" t="s">
        <v>161</v>
      </c>
      <c r="H160" s="150">
        <v>1.74</v>
      </c>
      <c r="I160" s="151">
        <v>88.34</v>
      </c>
      <c r="J160" s="151">
        <f>ROUND(I160*H160,2)</f>
        <v>153.71</v>
      </c>
      <c r="K160" s="148" t="s">
        <v>162</v>
      </c>
      <c r="L160" s="30"/>
      <c r="M160" s="152" t="s">
        <v>1</v>
      </c>
      <c r="N160" s="153" t="s">
        <v>39</v>
      </c>
      <c r="O160" s="154">
        <v>7.3999999999999996E-2</v>
      </c>
      <c r="P160" s="154">
        <f>O160*H160</f>
        <v>0.12875999999999999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163</v>
      </c>
      <c r="AT160" s="156" t="s">
        <v>158</v>
      </c>
      <c r="AU160" s="156" t="s">
        <v>83</v>
      </c>
      <c r="AY160" s="17" t="s">
        <v>156</v>
      </c>
      <c r="BE160" s="157">
        <f>IF(N160="základní",J160,0)</f>
        <v>153.71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81</v>
      </c>
      <c r="BK160" s="157">
        <f>ROUND(I160*H160,2)</f>
        <v>153.71</v>
      </c>
      <c r="BL160" s="17" t="s">
        <v>163</v>
      </c>
      <c r="BM160" s="156" t="s">
        <v>1852</v>
      </c>
    </row>
    <row r="161" spans="1:65" s="2" customFormat="1" ht="38.4">
      <c r="A161" s="29"/>
      <c r="B161" s="30"/>
      <c r="C161" s="29"/>
      <c r="D161" s="158" t="s">
        <v>165</v>
      </c>
      <c r="E161" s="29"/>
      <c r="F161" s="159" t="s">
        <v>1117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165</v>
      </c>
      <c r="AU161" s="17" t="s">
        <v>83</v>
      </c>
    </row>
    <row r="162" spans="1:65" s="13" customFormat="1">
      <c r="B162" s="162"/>
      <c r="D162" s="158" t="s">
        <v>167</v>
      </c>
      <c r="E162" s="163" t="s">
        <v>1</v>
      </c>
      <c r="F162" s="164" t="s">
        <v>1853</v>
      </c>
      <c r="H162" s="165">
        <v>1.74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167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156</v>
      </c>
    </row>
    <row r="163" spans="1:65" s="2" customFormat="1" ht="24" customHeight="1">
      <c r="A163" s="29"/>
      <c r="B163" s="145"/>
      <c r="C163" s="146" t="s">
        <v>202</v>
      </c>
      <c r="D163" s="146" t="s">
        <v>158</v>
      </c>
      <c r="E163" s="147" t="s">
        <v>453</v>
      </c>
      <c r="F163" s="148" t="s">
        <v>454</v>
      </c>
      <c r="G163" s="149" t="s">
        <v>225</v>
      </c>
      <c r="H163" s="150">
        <v>16</v>
      </c>
      <c r="I163" s="151">
        <v>11.04</v>
      </c>
      <c r="J163" s="151">
        <f>ROUND(I163*H163,2)</f>
        <v>176.64</v>
      </c>
      <c r="K163" s="148" t="s">
        <v>162</v>
      </c>
      <c r="L163" s="30"/>
      <c r="M163" s="152" t="s">
        <v>1</v>
      </c>
      <c r="N163" s="153" t="s">
        <v>39</v>
      </c>
      <c r="O163" s="154">
        <v>5.0999999999999997E-2</v>
      </c>
      <c r="P163" s="154">
        <f>O163*H163</f>
        <v>0.81599999999999995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176.64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176.64</v>
      </c>
      <c r="BL163" s="17" t="s">
        <v>163</v>
      </c>
      <c r="BM163" s="156" t="s">
        <v>1854</v>
      </c>
    </row>
    <row r="164" spans="1:65" s="2" customFormat="1" ht="19.2">
      <c r="A164" s="29"/>
      <c r="B164" s="30"/>
      <c r="C164" s="29"/>
      <c r="D164" s="158" t="s">
        <v>165</v>
      </c>
      <c r="E164" s="29"/>
      <c r="F164" s="159" t="s">
        <v>456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1855</v>
      </c>
      <c r="H165" s="165">
        <v>16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156</v>
      </c>
    </row>
    <row r="166" spans="1:65" s="2" customFormat="1" ht="24" customHeight="1">
      <c r="A166" s="29"/>
      <c r="B166" s="145"/>
      <c r="C166" s="146" t="s">
        <v>208</v>
      </c>
      <c r="D166" s="146" t="s">
        <v>158</v>
      </c>
      <c r="E166" s="147" t="s">
        <v>190</v>
      </c>
      <c r="F166" s="148" t="s">
        <v>191</v>
      </c>
      <c r="G166" s="149" t="s">
        <v>161</v>
      </c>
      <c r="H166" s="150">
        <v>74.894999999999996</v>
      </c>
      <c r="I166" s="151">
        <v>62.92</v>
      </c>
      <c r="J166" s="151">
        <f>ROUND(I166*H166,2)</f>
        <v>4712.3900000000003</v>
      </c>
      <c r="K166" s="148" t="s">
        <v>162</v>
      </c>
      <c r="L166" s="30"/>
      <c r="M166" s="152" t="s">
        <v>1</v>
      </c>
      <c r="N166" s="153" t="s">
        <v>39</v>
      </c>
      <c r="O166" s="154">
        <v>0.05</v>
      </c>
      <c r="P166" s="154">
        <f>O166*H166</f>
        <v>3.7447499999999998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163</v>
      </c>
      <c r="AT166" s="156" t="s">
        <v>158</v>
      </c>
      <c r="AU166" s="156" t="s">
        <v>83</v>
      </c>
      <c r="AY166" s="17" t="s">
        <v>156</v>
      </c>
      <c r="BE166" s="157">
        <f>IF(N166="základní",J166,0)</f>
        <v>4712.3900000000003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81</v>
      </c>
      <c r="BK166" s="157">
        <f>ROUND(I166*H166,2)</f>
        <v>4712.3900000000003</v>
      </c>
      <c r="BL166" s="17" t="s">
        <v>163</v>
      </c>
      <c r="BM166" s="156" t="s">
        <v>1856</v>
      </c>
    </row>
    <row r="167" spans="1:65" s="2" customFormat="1" ht="38.4">
      <c r="A167" s="29"/>
      <c r="B167" s="30"/>
      <c r="C167" s="29"/>
      <c r="D167" s="158" t="s">
        <v>165</v>
      </c>
      <c r="E167" s="29"/>
      <c r="F167" s="159" t="s">
        <v>193</v>
      </c>
      <c r="G167" s="29"/>
      <c r="H167" s="29"/>
      <c r="I167" s="29"/>
      <c r="J167" s="29"/>
      <c r="K167" s="29"/>
      <c r="L167" s="30"/>
      <c r="M167" s="160"/>
      <c r="N167" s="161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7" t="s">
        <v>165</v>
      </c>
      <c r="AU167" s="17" t="s">
        <v>83</v>
      </c>
    </row>
    <row r="168" spans="1:65" s="13" customFormat="1" ht="20.399999999999999">
      <c r="B168" s="162"/>
      <c r="D168" s="158" t="s">
        <v>167</v>
      </c>
      <c r="E168" s="163" t="s">
        <v>1</v>
      </c>
      <c r="F168" s="164" t="s">
        <v>1857</v>
      </c>
      <c r="H168" s="165">
        <v>25.71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3" t="s">
        <v>167</v>
      </c>
      <c r="AU168" s="163" t="s">
        <v>83</v>
      </c>
      <c r="AV168" s="13" t="s">
        <v>83</v>
      </c>
      <c r="AW168" s="13" t="s">
        <v>30</v>
      </c>
      <c r="AX168" s="13" t="s">
        <v>74</v>
      </c>
      <c r="AY168" s="163" t="s">
        <v>156</v>
      </c>
    </row>
    <row r="169" spans="1:65" s="13" customFormat="1" ht="20.399999999999999">
      <c r="B169" s="162"/>
      <c r="D169" s="158" t="s">
        <v>167</v>
      </c>
      <c r="E169" s="163" t="s">
        <v>1</v>
      </c>
      <c r="F169" s="164" t="s">
        <v>1858</v>
      </c>
      <c r="H169" s="165">
        <v>49.185000000000002</v>
      </c>
      <c r="L169" s="162"/>
      <c r="M169" s="166"/>
      <c r="N169" s="167"/>
      <c r="O169" s="167"/>
      <c r="P169" s="167"/>
      <c r="Q169" s="167"/>
      <c r="R169" s="167"/>
      <c r="S169" s="167"/>
      <c r="T169" s="168"/>
      <c r="AT169" s="163" t="s">
        <v>167</v>
      </c>
      <c r="AU169" s="163" t="s">
        <v>83</v>
      </c>
      <c r="AV169" s="13" t="s">
        <v>83</v>
      </c>
      <c r="AW169" s="13" t="s">
        <v>30</v>
      </c>
      <c r="AX169" s="13" t="s">
        <v>74</v>
      </c>
      <c r="AY169" s="163" t="s">
        <v>156</v>
      </c>
    </row>
    <row r="170" spans="1:65" s="14" customFormat="1">
      <c r="B170" s="169"/>
      <c r="D170" s="158" t="s">
        <v>167</v>
      </c>
      <c r="E170" s="170" t="s">
        <v>1</v>
      </c>
      <c r="F170" s="171" t="s">
        <v>172</v>
      </c>
      <c r="H170" s="172">
        <v>74.89500000000001</v>
      </c>
      <c r="L170" s="169"/>
      <c r="M170" s="173"/>
      <c r="N170" s="174"/>
      <c r="O170" s="174"/>
      <c r="P170" s="174"/>
      <c r="Q170" s="174"/>
      <c r="R170" s="174"/>
      <c r="S170" s="174"/>
      <c r="T170" s="175"/>
      <c r="AT170" s="170" t="s">
        <v>167</v>
      </c>
      <c r="AU170" s="170" t="s">
        <v>83</v>
      </c>
      <c r="AV170" s="14" t="s">
        <v>163</v>
      </c>
      <c r="AW170" s="14" t="s">
        <v>30</v>
      </c>
      <c r="AX170" s="14" t="s">
        <v>81</v>
      </c>
      <c r="AY170" s="170" t="s">
        <v>156</v>
      </c>
    </row>
    <row r="171" spans="1:65" s="2" customFormat="1" ht="24" customHeight="1">
      <c r="A171" s="29"/>
      <c r="B171" s="145"/>
      <c r="C171" s="146" t="s">
        <v>214</v>
      </c>
      <c r="D171" s="146" t="s">
        <v>158</v>
      </c>
      <c r="E171" s="147" t="s">
        <v>196</v>
      </c>
      <c r="F171" s="148" t="s">
        <v>197</v>
      </c>
      <c r="G171" s="149" t="s">
        <v>161</v>
      </c>
      <c r="H171" s="150">
        <v>101.902</v>
      </c>
      <c r="I171" s="151">
        <v>126.59</v>
      </c>
      <c r="J171" s="151">
        <f>ROUND(I171*H171,2)</f>
        <v>12899.77</v>
      </c>
      <c r="K171" s="148" t="s">
        <v>162</v>
      </c>
      <c r="L171" s="30"/>
      <c r="M171" s="152" t="s">
        <v>1</v>
      </c>
      <c r="N171" s="153" t="s">
        <v>39</v>
      </c>
      <c r="O171" s="154">
        <v>8.3000000000000004E-2</v>
      </c>
      <c r="P171" s="154">
        <f>O171*H171</f>
        <v>8.457866000000001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163</v>
      </c>
      <c r="AT171" s="156" t="s">
        <v>158</v>
      </c>
      <c r="AU171" s="156" t="s">
        <v>83</v>
      </c>
      <c r="AY171" s="17" t="s">
        <v>156</v>
      </c>
      <c r="BE171" s="157">
        <f>IF(N171="základní",J171,0)</f>
        <v>12899.77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81</v>
      </c>
      <c r="BK171" s="157">
        <f>ROUND(I171*H171,2)</f>
        <v>12899.77</v>
      </c>
      <c r="BL171" s="17" t="s">
        <v>163</v>
      </c>
      <c r="BM171" s="156" t="s">
        <v>1859</v>
      </c>
    </row>
    <row r="172" spans="1:65" s="2" customFormat="1" ht="38.4">
      <c r="A172" s="29"/>
      <c r="B172" s="30"/>
      <c r="C172" s="29"/>
      <c r="D172" s="158" t="s">
        <v>165</v>
      </c>
      <c r="E172" s="29"/>
      <c r="F172" s="159" t="s">
        <v>199</v>
      </c>
      <c r="G172" s="29"/>
      <c r="H172" s="29"/>
      <c r="I172" s="29"/>
      <c r="J172" s="29"/>
      <c r="K172" s="29"/>
      <c r="L172" s="30"/>
      <c r="M172" s="160"/>
      <c r="N172" s="161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165</v>
      </c>
      <c r="AU172" s="17" t="s">
        <v>83</v>
      </c>
    </row>
    <row r="173" spans="1:65" s="13" customFormat="1">
      <c r="B173" s="162"/>
      <c r="D173" s="158" t="s">
        <v>167</v>
      </c>
      <c r="E173" s="163" t="s">
        <v>1</v>
      </c>
      <c r="F173" s="164" t="s">
        <v>1860</v>
      </c>
      <c r="H173" s="165">
        <v>129.352</v>
      </c>
      <c r="L173" s="162"/>
      <c r="M173" s="166"/>
      <c r="N173" s="167"/>
      <c r="O173" s="167"/>
      <c r="P173" s="167"/>
      <c r="Q173" s="167"/>
      <c r="R173" s="167"/>
      <c r="S173" s="167"/>
      <c r="T173" s="168"/>
      <c r="AT173" s="163" t="s">
        <v>167</v>
      </c>
      <c r="AU173" s="163" t="s">
        <v>83</v>
      </c>
      <c r="AV173" s="13" t="s">
        <v>83</v>
      </c>
      <c r="AW173" s="13" t="s">
        <v>30</v>
      </c>
      <c r="AX173" s="13" t="s">
        <v>74</v>
      </c>
      <c r="AY173" s="163" t="s">
        <v>156</v>
      </c>
    </row>
    <row r="174" spans="1:65" s="13" customFormat="1">
      <c r="B174" s="162"/>
      <c r="D174" s="158" t="s">
        <v>167</v>
      </c>
      <c r="E174" s="163" t="s">
        <v>1</v>
      </c>
      <c r="F174" s="164" t="s">
        <v>1861</v>
      </c>
      <c r="H174" s="165">
        <v>-27.45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74</v>
      </c>
      <c r="AY174" s="163" t="s">
        <v>156</v>
      </c>
    </row>
    <row r="175" spans="1:65" s="14" customFormat="1">
      <c r="B175" s="169"/>
      <c r="D175" s="158" t="s">
        <v>167</v>
      </c>
      <c r="E175" s="170" t="s">
        <v>1</v>
      </c>
      <c r="F175" s="171" t="s">
        <v>172</v>
      </c>
      <c r="H175" s="172">
        <v>101.902</v>
      </c>
      <c r="L175" s="169"/>
      <c r="M175" s="173"/>
      <c r="N175" s="174"/>
      <c r="O175" s="174"/>
      <c r="P175" s="174"/>
      <c r="Q175" s="174"/>
      <c r="R175" s="174"/>
      <c r="S175" s="174"/>
      <c r="T175" s="175"/>
      <c r="AT175" s="170" t="s">
        <v>167</v>
      </c>
      <c r="AU175" s="170" t="s">
        <v>83</v>
      </c>
      <c r="AV175" s="14" t="s">
        <v>163</v>
      </c>
      <c r="AW175" s="14" t="s">
        <v>30</v>
      </c>
      <c r="AX175" s="14" t="s">
        <v>81</v>
      </c>
      <c r="AY175" s="170" t="s">
        <v>156</v>
      </c>
    </row>
    <row r="176" spans="1:65" s="2" customFormat="1" ht="24" customHeight="1">
      <c r="A176" s="29"/>
      <c r="B176" s="145"/>
      <c r="C176" s="146" t="s">
        <v>222</v>
      </c>
      <c r="D176" s="146" t="s">
        <v>158</v>
      </c>
      <c r="E176" s="147" t="s">
        <v>203</v>
      </c>
      <c r="F176" s="148" t="s">
        <v>204</v>
      </c>
      <c r="G176" s="149" t="s">
        <v>161</v>
      </c>
      <c r="H176" s="150">
        <v>1019.02</v>
      </c>
      <c r="I176" s="151">
        <v>6.63</v>
      </c>
      <c r="J176" s="151">
        <f>ROUND(I176*H176,2)</f>
        <v>6756.1</v>
      </c>
      <c r="K176" s="148" t="s">
        <v>162</v>
      </c>
      <c r="L176" s="30"/>
      <c r="M176" s="152" t="s">
        <v>1</v>
      </c>
      <c r="N176" s="153" t="s">
        <v>39</v>
      </c>
      <c r="O176" s="154">
        <v>4.0000000000000001E-3</v>
      </c>
      <c r="P176" s="154">
        <f>O176*H176</f>
        <v>4.0760800000000001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163</v>
      </c>
      <c r="AT176" s="156" t="s">
        <v>158</v>
      </c>
      <c r="AU176" s="156" t="s">
        <v>83</v>
      </c>
      <c r="AY176" s="17" t="s">
        <v>156</v>
      </c>
      <c r="BE176" s="157">
        <f>IF(N176="základní",J176,0)</f>
        <v>6756.1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6756.1</v>
      </c>
      <c r="BL176" s="17" t="s">
        <v>163</v>
      </c>
      <c r="BM176" s="156" t="s">
        <v>1862</v>
      </c>
    </row>
    <row r="177" spans="1:65" s="2" customFormat="1" ht="38.4">
      <c r="A177" s="29"/>
      <c r="B177" s="30"/>
      <c r="C177" s="29"/>
      <c r="D177" s="158" t="s">
        <v>165</v>
      </c>
      <c r="E177" s="29"/>
      <c r="F177" s="159" t="s">
        <v>206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1863</v>
      </c>
      <c r="H178" s="165">
        <v>1019.02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2" customFormat="1" ht="16.5" customHeight="1">
      <c r="A179" s="29"/>
      <c r="B179" s="145"/>
      <c r="C179" s="146" t="s">
        <v>230</v>
      </c>
      <c r="D179" s="146" t="s">
        <v>158</v>
      </c>
      <c r="E179" s="147" t="s">
        <v>1126</v>
      </c>
      <c r="F179" s="148" t="s">
        <v>1127</v>
      </c>
      <c r="G179" s="149" t="s">
        <v>161</v>
      </c>
      <c r="H179" s="150">
        <v>50.924999999999997</v>
      </c>
      <c r="I179" s="151">
        <v>123.73</v>
      </c>
      <c r="J179" s="151">
        <f>ROUND(I179*H179,2)</f>
        <v>6300.95</v>
      </c>
      <c r="K179" s="148" t="s">
        <v>162</v>
      </c>
      <c r="L179" s="30"/>
      <c r="M179" s="152" t="s">
        <v>1</v>
      </c>
      <c r="N179" s="153" t="s">
        <v>39</v>
      </c>
      <c r="O179" s="154">
        <v>0.65200000000000002</v>
      </c>
      <c r="P179" s="154">
        <f>O179*H179</f>
        <v>33.203099999999999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163</v>
      </c>
      <c r="AT179" s="156" t="s">
        <v>158</v>
      </c>
      <c r="AU179" s="156" t="s">
        <v>83</v>
      </c>
      <c r="AY179" s="17" t="s">
        <v>156</v>
      </c>
      <c r="BE179" s="157">
        <f>IF(N179="základní",J179,0)</f>
        <v>6300.95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81</v>
      </c>
      <c r="BK179" s="157">
        <f>ROUND(I179*H179,2)</f>
        <v>6300.95</v>
      </c>
      <c r="BL179" s="17" t="s">
        <v>163</v>
      </c>
      <c r="BM179" s="156" t="s">
        <v>1864</v>
      </c>
    </row>
    <row r="180" spans="1:65" s="2" customFormat="1" ht="19.2">
      <c r="A180" s="29"/>
      <c r="B180" s="30"/>
      <c r="C180" s="29"/>
      <c r="D180" s="158" t="s">
        <v>165</v>
      </c>
      <c r="E180" s="29"/>
      <c r="F180" s="159" t="s">
        <v>1129</v>
      </c>
      <c r="G180" s="29"/>
      <c r="H180" s="29"/>
      <c r="I180" s="29"/>
      <c r="J180" s="29"/>
      <c r="K180" s="29"/>
      <c r="L180" s="30"/>
      <c r="M180" s="160"/>
      <c r="N180" s="161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165</v>
      </c>
      <c r="AU180" s="17" t="s">
        <v>83</v>
      </c>
    </row>
    <row r="181" spans="1:65" s="13" customFormat="1">
      <c r="B181" s="162"/>
      <c r="D181" s="158" t="s">
        <v>167</v>
      </c>
      <c r="E181" s="163" t="s">
        <v>1</v>
      </c>
      <c r="F181" s="164" t="s">
        <v>1865</v>
      </c>
      <c r="H181" s="165">
        <v>50.924999999999997</v>
      </c>
      <c r="L181" s="162"/>
      <c r="M181" s="166"/>
      <c r="N181" s="167"/>
      <c r="O181" s="167"/>
      <c r="P181" s="167"/>
      <c r="Q181" s="167"/>
      <c r="R181" s="167"/>
      <c r="S181" s="167"/>
      <c r="T181" s="168"/>
      <c r="AT181" s="163" t="s">
        <v>167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156</v>
      </c>
    </row>
    <row r="182" spans="1:65" s="2" customFormat="1" ht="16.5" customHeight="1">
      <c r="A182" s="29"/>
      <c r="B182" s="145"/>
      <c r="C182" s="146" t="s">
        <v>237</v>
      </c>
      <c r="D182" s="146" t="s">
        <v>158</v>
      </c>
      <c r="E182" s="147" t="s">
        <v>209</v>
      </c>
      <c r="F182" s="148" t="s">
        <v>210</v>
      </c>
      <c r="G182" s="149" t="s">
        <v>161</v>
      </c>
      <c r="H182" s="150">
        <v>25.71</v>
      </c>
      <c r="I182" s="151">
        <v>15.61</v>
      </c>
      <c r="J182" s="151">
        <f>ROUND(I182*H182,2)</f>
        <v>401.33</v>
      </c>
      <c r="K182" s="148" t="s">
        <v>162</v>
      </c>
      <c r="L182" s="30"/>
      <c r="M182" s="152" t="s">
        <v>1</v>
      </c>
      <c r="N182" s="153" t="s">
        <v>39</v>
      </c>
      <c r="O182" s="154">
        <v>8.9999999999999993E-3</v>
      </c>
      <c r="P182" s="154">
        <f>O182*H182</f>
        <v>0.23138999999999998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163</v>
      </c>
      <c r="AT182" s="156" t="s">
        <v>158</v>
      </c>
      <c r="AU182" s="156" t="s">
        <v>83</v>
      </c>
      <c r="AY182" s="17" t="s">
        <v>156</v>
      </c>
      <c r="BE182" s="157">
        <f>IF(N182="základní",J182,0)</f>
        <v>401.33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81</v>
      </c>
      <c r="BK182" s="157">
        <f>ROUND(I182*H182,2)</f>
        <v>401.33</v>
      </c>
      <c r="BL182" s="17" t="s">
        <v>163</v>
      </c>
      <c r="BM182" s="156" t="s">
        <v>1866</v>
      </c>
    </row>
    <row r="183" spans="1:65" s="2" customFormat="1">
      <c r="A183" s="29"/>
      <c r="B183" s="30"/>
      <c r="C183" s="29"/>
      <c r="D183" s="158" t="s">
        <v>165</v>
      </c>
      <c r="E183" s="29"/>
      <c r="F183" s="159" t="s">
        <v>212</v>
      </c>
      <c r="G183" s="29"/>
      <c r="H183" s="29"/>
      <c r="I183" s="29"/>
      <c r="J183" s="29"/>
      <c r="K183" s="29"/>
      <c r="L183" s="30"/>
      <c r="M183" s="160"/>
      <c r="N183" s="161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165</v>
      </c>
      <c r="AU183" s="17" t="s">
        <v>83</v>
      </c>
    </row>
    <row r="184" spans="1:65" s="13" customFormat="1">
      <c r="B184" s="162"/>
      <c r="D184" s="158" t="s">
        <v>167</v>
      </c>
      <c r="E184" s="163" t="s">
        <v>1</v>
      </c>
      <c r="F184" s="164" t="s">
        <v>1867</v>
      </c>
      <c r="H184" s="165">
        <v>25.71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167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156</v>
      </c>
    </row>
    <row r="185" spans="1:65" s="2" customFormat="1" ht="24" customHeight="1">
      <c r="A185" s="29"/>
      <c r="B185" s="145"/>
      <c r="C185" s="146" t="s">
        <v>243</v>
      </c>
      <c r="D185" s="146" t="s">
        <v>158</v>
      </c>
      <c r="E185" s="147" t="s">
        <v>215</v>
      </c>
      <c r="F185" s="148" t="s">
        <v>216</v>
      </c>
      <c r="G185" s="149" t="s">
        <v>217</v>
      </c>
      <c r="H185" s="150">
        <v>183.42400000000001</v>
      </c>
      <c r="I185" s="151">
        <v>184.05</v>
      </c>
      <c r="J185" s="151">
        <f>ROUND(I185*H185,2)</f>
        <v>33759.19</v>
      </c>
      <c r="K185" s="148" t="s">
        <v>162</v>
      </c>
      <c r="L185" s="30"/>
      <c r="M185" s="152" t="s">
        <v>1</v>
      </c>
      <c r="N185" s="153" t="s">
        <v>39</v>
      </c>
      <c r="O185" s="154">
        <v>0</v>
      </c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163</v>
      </c>
      <c r="AT185" s="156" t="s">
        <v>158</v>
      </c>
      <c r="AU185" s="156" t="s">
        <v>83</v>
      </c>
      <c r="AY185" s="17" t="s">
        <v>156</v>
      </c>
      <c r="BE185" s="157">
        <f>IF(N185="základní",J185,0)</f>
        <v>33759.19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33759.19</v>
      </c>
      <c r="BL185" s="17" t="s">
        <v>163</v>
      </c>
      <c r="BM185" s="156" t="s">
        <v>1868</v>
      </c>
    </row>
    <row r="186" spans="1:65" s="2" customFormat="1" ht="28.8">
      <c r="A186" s="29"/>
      <c r="B186" s="30"/>
      <c r="C186" s="29"/>
      <c r="D186" s="158" t="s">
        <v>165</v>
      </c>
      <c r="E186" s="29"/>
      <c r="F186" s="159" t="s">
        <v>219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83</v>
      </c>
    </row>
    <row r="187" spans="1:65" s="13" customFormat="1">
      <c r="B187" s="162"/>
      <c r="D187" s="158" t="s">
        <v>167</v>
      </c>
      <c r="E187" s="163" t="s">
        <v>1</v>
      </c>
      <c r="F187" s="164" t="s">
        <v>1869</v>
      </c>
      <c r="H187" s="165">
        <v>101.902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13" customFormat="1">
      <c r="B188" s="162"/>
      <c r="D188" s="158" t="s">
        <v>167</v>
      </c>
      <c r="F188" s="164" t="s">
        <v>1870</v>
      </c>
      <c r="H188" s="165">
        <v>183.42400000000001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167</v>
      </c>
      <c r="AU188" s="163" t="s">
        <v>83</v>
      </c>
      <c r="AV188" s="13" t="s">
        <v>83</v>
      </c>
      <c r="AW188" s="13" t="s">
        <v>3</v>
      </c>
      <c r="AX188" s="13" t="s">
        <v>81</v>
      </c>
      <c r="AY188" s="163" t="s">
        <v>156</v>
      </c>
    </row>
    <row r="189" spans="1:65" s="2" customFormat="1" ht="24" customHeight="1">
      <c r="A189" s="29"/>
      <c r="B189" s="145"/>
      <c r="C189" s="146" t="s">
        <v>249</v>
      </c>
      <c r="D189" s="146" t="s">
        <v>158</v>
      </c>
      <c r="E189" s="147" t="s">
        <v>1134</v>
      </c>
      <c r="F189" s="148" t="s">
        <v>1135</v>
      </c>
      <c r="G189" s="149" t="s">
        <v>161</v>
      </c>
      <c r="H189" s="150">
        <v>1.74</v>
      </c>
      <c r="I189" s="151">
        <v>67.7</v>
      </c>
      <c r="J189" s="151">
        <f>ROUND(I189*H189,2)</f>
        <v>117.8</v>
      </c>
      <c r="K189" s="148" t="s">
        <v>162</v>
      </c>
      <c r="L189" s="30"/>
      <c r="M189" s="152" t="s">
        <v>1</v>
      </c>
      <c r="N189" s="153" t="s">
        <v>39</v>
      </c>
      <c r="O189" s="154">
        <v>0.115</v>
      </c>
      <c r="P189" s="154">
        <f>O189*H189</f>
        <v>0.2001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163</v>
      </c>
      <c r="AT189" s="156" t="s">
        <v>158</v>
      </c>
      <c r="AU189" s="156" t="s">
        <v>83</v>
      </c>
      <c r="AY189" s="17" t="s">
        <v>156</v>
      </c>
      <c r="BE189" s="157">
        <f>IF(N189="základní",J189,0)</f>
        <v>117.8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81</v>
      </c>
      <c r="BK189" s="157">
        <f>ROUND(I189*H189,2)</f>
        <v>117.8</v>
      </c>
      <c r="BL189" s="17" t="s">
        <v>163</v>
      </c>
      <c r="BM189" s="156" t="s">
        <v>1871</v>
      </c>
    </row>
    <row r="190" spans="1:65" s="2" customFormat="1" ht="28.8">
      <c r="A190" s="29"/>
      <c r="B190" s="30"/>
      <c r="C190" s="29"/>
      <c r="D190" s="158" t="s">
        <v>165</v>
      </c>
      <c r="E190" s="29"/>
      <c r="F190" s="159" t="s">
        <v>1137</v>
      </c>
      <c r="G190" s="29"/>
      <c r="H190" s="29"/>
      <c r="I190" s="29"/>
      <c r="J190" s="29"/>
      <c r="K190" s="29"/>
      <c r="L190" s="30"/>
      <c r="M190" s="160"/>
      <c r="N190" s="161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165</v>
      </c>
      <c r="AU190" s="17" t="s">
        <v>83</v>
      </c>
    </row>
    <row r="191" spans="1:65" s="13" customFormat="1">
      <c r="B191" s="162"/>
      <c r="D191" s="158" t="s">
        <v>167</v>
      </c>
      <c r="E191" s="163" t="s">
        <v>1</v>
      </c>
      <c r="F191" s="164" t="s">
        <v>1872</v>
      </c>
      <c r="H191" s="165">
        <v>1.74</v>
      </c>
      <c r="L191" s="162"/>
      <c r="M191" s="166"/>
      <c r="N191" s="167"/>
      <c r="O191" s="167"/>
      <c r="P191" s="167"/>
      <c r="Q191" s="167"/>
      <c r="R191" s="167"/>
      <c r="S191" s="167"/>
      <c r="T191" s="168"/>
      <c r="AT191" s="163" t="s">
        <v>167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156</v>
      </c>
    </row>
    <row r="192" spans="1:65" s="2" customFormat="1" ht="24" customHeight="1">
      <c r="A192" s="29"/>
      <c r="B192" s="145"/>
      <c r="C192" s="146" t="s">
        <v>8</v>
      </c>
      <c r="D192" s="146" t="s">
        <v>158</v>
      </c>
      <c r="E192" s="147" t="s">
        <v>1138</v>
      </c>
      <c r="F192" s="148" t="s">
        <v>1139</v>
      </c>
      <c r="G192" s="149" t="s">
        <v>161</v>
      </c>
      <c r="H192" s="150">
        <v>6.3410000000000002</v>
      </c>
      <c r="I192" s="151">
        <v>504.87</v>
      </c>
      <c r="J192" s="151">
        <f>ROUND(I192*H192,2)</f>
        <v>3201.38</v>
      </c>
      <c r="K192" s="148" t="s">
        <v>162</v>
      </c>
      <c r="L192" s="30"/>
      <c r="M192" s="152" t="s">
        <v>1</v>
      </c>
      <c r="N192" s="153" t="s">
        <v>39</v>
      </c>
      <c r="O192" s="154">
        <v>1.5</v>
      </c>
      <c r="P192" s="154">
        <f>O192*H192</f>
        <v>9.5114999999999998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163</v>
      </c>
      <c r="AT192" s="156" t="s">
        <v>158</v>
      </c>
      <c r="AU192" s="156" t="s">
        <v>83</v>
      </c>
      <c r="AY192" s="17" t="s">
        <v>156</v>
      </c>
      <c r="BE192" s="157">
        <f>IF(N192="základní",J192,0)</f>
        <v>3201.38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81</v>
      </c>
      <c r="BK192" s="157">
        <f>ROUND(I192*H192,2)</f>
        <v>3201.38</v>
      </c>
      <c r="BL192" s="17" t="s">
        <v>163</v>
      </c>
      <c r="BM192" s="156" t="s">
        <v>1873</v>
      </c>
    </row>
    <row r="193" spans="1:65" s="2" customFormat="1" ht="38.4">
      <c r="A193" s="29"/>
      <c r="B193" s="30"/>
      <c r="C193" s="29"/>
      <c r="D193" s="158" t="s">
        <v>165</v>
      </c>
      <c r="E193" s="29"/>
      <c r="F193" s="159" t="s">
        <v>1141</v>
      </c>
      <c r="G193" s="29"/>
      <c r="H193" s="29"/>
      <c r="I193" s="29"/>
      <c r="J193" s="29"/>
      <c r="K193" s="29"/>
      <c r="L193" s="30"/>
      <c r="M193" s="160"/>
      <c r="N193" s="161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165</v>
      </c>
      <c r="AU193" s="17" t="s">
        <v>83</v>
      </c>
    </row>
    <row r="194" spans="1:65" s="13" customFormat="1">
      <c r="B194" s="162"/>
      <c r="D194" s="158" t="s">
        <v>167</v>
      </c>
      <c r="E194" s="163" t="s">
        <v>1</v>
      </c>
      <c r="F194" s="164" t="s">
        <v>1874</v>
      </c>
      <c r="H194" s="165">
        <v>6.3410000000000002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30</v>
      </c>
      <c r="AX194" s="13" t="s">
        <v>74</v>
      </c>
      <c r="AY194" s="163" t="s">
        <v>156</v>
      </c>
    </row>
    <row r="195" spans="1:65" s="14" customFormat="1">
      <c r="B195" s="169"/>
      <c r="D195" s="158" t="s">
        <v>167</v>
      </c>
      <c r="E195" s="170" t="s">
        <v>1</v>
      </c>
      <c r="F195" s="171" t="s">
        <v>172</v>
      </c>
      <c r="H195" s="172">
        <v>6.3410000000000002</v>
      </c>
      <c r="L195" s="169"/>
      <c r="M195" s="173"/>
      <c r="N195" s="174"/>
      <c r="O195" s="174"/>
      <c r="P195" s="174"/>
      <c r="Q195" s="174"/>
      <c r="R195" s="174"/>
      <c r="S195" s="174"/>
      <c r="T195" s="175"/>
      <c r="AT195" s="170" t="s">
        <v>167</v>
      </c>
      <c r="AU195" s="170" t="s">
        <v>83</v>
      </c>
      <c r="AV195" s="14" t="s">
        <v>163</v>
      </c>
      <c r="AW195" s="14" t="s">
        <v>30</v>
      </c>
      <c r="AX195" s="14" t="s">
        <v>81</v>
      </c>
      <c r="AY195" s="170" t="s">
        <v>156</v>
      </c>
    </row>
    <row r="196" spans="1:65" s="2" customFormat="1" ht="16.5" customHeight="1">
      <c r="A196" s="29"/>
      <c r="B196" s="145"/>
      <c r="C196" s="176" t="s">
        <v>259</v>
      </c>
      <c r="D196" s="176" t="s">
        <v>254</v>
      </c>
      <c r="E196" s="177" t="s">
        <v>1144</v>
      </c>
      <c r="F196" s="178" t="s">
        <v>1145</v>
      </c>
      <c r="G196" s="179" t="s">
        <v>217</v>
      </c>
      <c r="H196" s="180">
        <v>12.682</v>
      </c>
      <c r="I196" s="181">
        <v>329.5</v>
      </c>
      <c r="J196" s="181">
        <f>ROUND(I196*H196,2)</f>
        <v>4178.72</v>
      </c>
      <c r="K196" s="178" t="s">
        <v>162</v>
      </c>
      <c r="L196" s="182"/>
      <c r="M196" s="183" t="s">
        <v>1</v>
      </c>
      <c r="N196" s="184" t="s">
        <v>39</v>
      </c>
      <c r="O196" s="154">
        <v>0</v>
      </c>
      <c r="P196" s="154">
        <f>O196*H196</f>
        <v>0</v>
      </c>
      <c r="Q196" s="154">
        <v>1</v>
      </c>
      <c r="R196" s="154">
        <f>Q196*H196</f>
        <v>12.682</v>
      </c>
      <c r="S196" s="154">
        <v>0</v>
      </c>
      <c r="T196" s="15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208</v>
      </c>
      <c r="AT196" s="156" t="s">
        <v>254</v>
      </c>
      <c r="AU196" s="156" t="s">
        <v>83</v>
      </c>
      <c r="AY196" s="17" t="s">
        <v>156</v>
      </c>
      <c r="BE196" s="157">
        <f>IF(N196="základní",J196,0)</f>
        <v>4178.72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81</v>
      </c>
      <c r="BK196" s="157">
        <f>ROUND(I196*H196,2)</f>
        <v>4178.72</v>
      </c>
      <c r="BL196" s="17" t="s">
        <v>163</v>
      </c>
      <c r="BM196" s="156" t="s">
        <v>1875</v>
      </c>
    </row>
    <row r="197" spans="1:65" s="2" customFormat="1">
      <c r="A197" s="29"/>
      <c r="B197" s="30"/>
      <c r="C197" s="29"/>
      <c r="D197" s="158" t="s">
        <v>165</v>
      </c>
      <c r="E197" s="29"/>
      <c r="F197" s="159" t="s">
        <v>1145</v>
      </c>
      <c r="G197" s="29"/>
      <c r="H197" s="29"/>
      <c r="I197" s="29"/>
      <c r="J197" s="29"/>
      <c r="K197" s="29"/>
      <c r="L197" s="30"/>
      <c r="M197" s="160"/>
      <c r="N197" s="161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165</v>
      </c>
      <c r="AU197" s="17" t="s">
        <v>83</v>
      </c>
    </row>
    <row r="198" spans="1:65" s="13" customFormat="1">
      <c r="B198" s="162"/>
      <c r="D198" s="158" t="s">
        <v>167</v>
      </c>
      <c r="E198" s="163" t="s">
        <v>1</v>
      </c>
      <c r="F198" s="164" t="s">
        <v>1876</v>
      </c>
      <c r="H198" s="165">
        <v>6.3410000000000002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30</v>
      </c>
      <c r="AX198" s="13" t="s">
        <v>81</v>
      </c>
      <c r="AY198" s="163" t="s">
        <v>156</v>
      </c>
    </row>
    <row r="199" spans="1:65" s="13" customFormat="1">
      <c r="B199" s="162"/>
      <c r="D199" s="158" t="s">
        <v>167</v>
      </c>
      <c r="F199" s="164" t="s">
        <v>1877</v>
      </c>
      <c r="H199" s="165">
        <v>12.682</v>
      </c>
      <c r="L199" s="162"/>
      <c r="M199" s="166"/>
      <c r="N199" s="167"/>
      <c r="O199" s="167"/>
      <c r="P199" s="167"/>
      <c r="Q199" s="167"/>
      <c r="R199" s="167"/>
      <c r="S199" s="167"/>
      <c r="T199" s="168"/>
      <c r="AT199" s="163" t="s">
        <v>167</v>
      </c>
      <c r="AU199" s="163" t="s">
        <v>83</v>
      </c>
      <c r="AV199" s="13" t="s">
        <v>83</v>
      </c>
      <c r="AW199" s="13" t="s">
        <v>3</v>
      </c>
      <c r="AX199" s="13" t="s">
        <v>81</v>
      </c>
      <c r="AY199" s="163" t="s">
        <v>156</v>
      </c>
    </row>
    <row r="200" spans="1:65" s="2" customFormat="1" ht="24" customHeight="1">
      <c r="A200" s="29"/>
      <c r="B200" s="145"/>
      <c r="C200" s="146" t="s">
        <v>265</v>
      </c>
      <c r="D200" s="146" t="s">
        <v>158</v>
      </c>
      <c r="E200" s="147" t="s">
        <v>1149</v>
      </c>
      <c r="F200" s="148" t="s">
        <v>1150</v>
      </c>
      <c r="G200" s="149" t="s">
        <v>225</v>
      </c>
      <c r="H200" s="150">
        <v>320.64999999999998</v>
      </c>
      <c r="I200" s="151">
        <v>25.4</v>
      </c>
      <c r="J200" s="151">
        <f>ROUND(I200*H200,2)</f>
        <v>8144.51</v>
      </c>
      <c r="K200" s="148" t="s">
        <v>162</v>
      </c>
      <c r="L200" s="30"/>
      <c r="M200" s="152" t="s">
        <v>1</v>
      </c>
      <c r="N200" s="153" t="s">
        <v>39</v>
      </c>
      <c r="O200" s="154">
        <v>0.09</v>
      </c>
      <c r="P200" s="154">
        <f>O200*H200</f>
        <v>28.858499999999996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163</v>
      </c>
      <c r="AT200" s="156" t="s">
        <v>158</v>
      </c>
      <c r="AU200" s="156" t="s">
        <v>83</v>
      </c>
      <c r="AY200" s="17" t="s">
        <v>156</v>
      </c>
      <c r="BE200" s="157">
        <f>IF(N200="základní",J200,0)</f>
        <v>8144.51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81</v>
      </c>
      <c r="BK200" s="157">
        <f>ROUND(I200*H200,2)</f>
        <v>8144.51</v>
      </c>
      <c r="BL200" s="17" t="s">
        <v>163</v>
      </c>
      <c r="BM200" s="156" t="s">
        <v>1878</v>
      </c>
    </row>
    <row r="201" spans="1:65" s="2" customFormat="1" ht="38.4">
      <c r="A201" s="29"/>
      <c r="B201" s="30"/>
      <c r="C201" s="29"/>
      <c r="D201" s="158" t="s">
        <v>165</v>
      </c>
      <c r="E201" s="29"/>
      <c r="F201" s="159" t="s">
        <v>1152</v>
      </c>
      <c r="G201" s="29"/>
      <c r="H201" s="29"/>
      <c r="I201" s="29"/>
      <c r="J201" s="29"/>
      <c r="K201" s="29"/>
      <c r="L201" s="30"/>
      <c r="M201" s="160"/>
      <c r="N201" s="161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165</v>
      </c>
      <c r="AU201" s="17" t="s">
        <v>83</v>
      </c>
    </row>
    <row r="202" spans="1:65" s="13" customFormat="1">
      <c r="B202" s="162"/>
      <c r="D202" s="158" t="s">
        <v>167</v>
      </c>
      <c r="E202" s="163" t="s">
        <v>1</v>
      </c>
      <c r="F202" s="164" t="s">
        <v>1879</v>
      </c>
      <c r="H202" s="165">
        <v>320.64999999999998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30</v>
      </c>
      <c r="AX202" s="13" t="s">
        <v>81</v>
      </c>
      <c r="AY202" s="163" t="s">
        <v>156</v>
      </c>
    </row>
    <row r="203" spans="1:65" s="2" customFormat="1" ht="24" customHeight="1">
      <c r="A203" s="29"/>
      <c r="B203" s="145"/>
      <c r="C203" s="146" t="s">
        <v>270</v>
      </c>
      <c r="D203" s="146" t="s">
        <v>158</v>
      </c>
      <c r="E203" s="147" t="s">
        <v>1154</v>
      </c>
      <c r="F203" s="148" t="s">
        <v>1155</v>
      </c>
      <c r="G203" s="149" t="s">
        <v>225</v>
      </c>
      <c r="H203" s="150">
        <v>320.64999999999998</v>
      </c>
      <c r="I203" s="151">
        <v>79.709999999999994</v>
      </c>
      <c r="J203" s="151">
        <f>ROUND(I203*H203,2)</f>
        <v>25559.01</v>
      </c>
      <c r="K203" s="148" t="s">
        <v>162</v>
      </c>
      <c r="L203" s="30"/>
      <c r="M203" s="152" t="s">
        <v>1</v>
      </c>
      <c r="N203" s="153" t="s">
        <v>39</v>
      </c>
      <c r="O203" s="154">
        <v>0.17699999999999999</v>
      </c>
      <c r="P203" s="154">
        <f>O203*H203</f>
        <v>56.75504999999999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163</v>
      </c>
      <c r="AT203" s="156" t="s">
        <v>158</v>
      </c>
      <c r="AU203" s="156" t="s">
        <v>83</v>
      </c>
      <c r="AY203" s="17" t="s">
        <v>156</v>
      </c>
      <c r="BE203" s="157">
        <f>IF(N203="základní",J203,0)</f>
        <v>25559.01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81</v>
      </c>
      <c r="BK203" s="157">
        <f>ROUND(I203*H203,2)</f>
        <v>25559.01</v>
      </c>
      <c r="BL203" s="17" t="s">
        <v>163</v>
      </c>
      <c r="BM203" s="156" t="s">
        <v>1880</v>
      </c>
    </row>
    <row r="204" spans="1:65" s="2" customFormat="1" ht="28.8">
      <c r="A204" s="29"/>
      <c r="B204" s="30"/>
      <c r="C204" s="29"/>
      <c r="D204" s="158" t="s">
        <v>165</v>
      </c>
      <c r="E204" s="29"/>
      <c r="F204" s="159" t="s">
        <v>1157</v>
      </c>
      <c r="G204" s="29"/>
      <c r="H204" s="29"/>
      <c r="I204" s="29"/>
      <c r="J204" s="29"/>
      <c r="K204" s="29"/>
      <c r="L204" s="30"/>
      <c r="M204" s="160"/>
      <c r="N204" s="161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165</v>
      </c>
      <c r="AU204" s="17" t="s">
        <v>83</v>
      </c>
    </row>
    <row r="205" spans="1:65" s="13" customFormat="1">
      <c r="B205" s="162"/>
      <c r="D205" s="158" t="s">
        <v>167</v>
      </c>
      <c r="E205" s="163" t="s">
        <v>1</v>
      </c>
      <c r="F205" s="164" t="s">
        <v>1879</v>
      </c>
      <c r="H205" s="165">
        <v>320.64999999999998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3" t="s">
        <v>167</v>
      </c>
      <c r="AU205" s="163" t="s">
        <v>83</v>
      </c>
      <c r="AV205" s="13" t="s">
        <v>83</v>
      </c>
      <c r="AW205" s="13" t="s">
        <v>30</v>
      </c>
      <c r="AX205" s="13" t="s">
        <v>81</v>
      </c>
      <c r="AY205" s="163" t="s">
        <v>156</v>
      </c>
    </row>
    <row r="206" spans="1:65" s="2" customFormat="1" ht="24" customHeight="1">
      <c r="A206" s="29"/>
      <c r="B206" s="145"/>
      <c r="C206" s="146" t="s">
        <v>276</v>
      </c>
      <c r="D206" s="146" t="s">
        <v>158</v>
      </c>
      <c r="E206" s="147" t="s">
        <v>1158</v>
      </c>
      <c r="F206" s="148" t="s">
        <v>1159</v>
      </c>
      <c r="G206" s="149" t="s">
        <v>225</v>
      </c>
      <c r="H206" s="150">
        <v>320.64999999999998</v>
      </c>
      <c r="I206" s="151">
        <v>24.09</v>
      </c>
      <c r="J206" s="151">
        <f>ROUND(I206*H206,2)</f>
        <v>7724.46</v>
      </c>
      <c r="K206" s="148" t="s">
        <v>162</v>
      </c>
      <c r="L206" s="30"/>
      <c r="M206" s="152" t="s">
        <v>1</v>
      </c>
      <c r="N206" s="153" t="s">
        <v>39</v>
      </c>
      <c r="O206" s="154">
        <v>5.8000000000000003E-2</v>
      </c>
      <c r="P206" s="154">
        <f>O206*H206</f>
        <v>18.5977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163</v>
      </c>
      <c r="AT206" s="156" t="s">
        <v>158</v>
      </c>
      <c r="AU206" s="156" t="s">
        <v>83</v>
      </c>
      <c r="AY206" s="17" t="s">
        <v>156</v>
      </c>
      <c r="BE206" s="157">
        <f>IF(N206="základní",J206,0)</f>
        <v>7724.46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81</v>
      </c>
      <c r="BK206" s="157">
        <f>ROUND(I206*H206,2)</f>
        <v>7724.46</v>
      </c>
      <c r="BL206" s="17" t="s">
        <v>163</v>
      </c>
      <c r="BM206" s="156" t="s">
        <v>1881</v>
      </c>
    </row>
    <row r="207" spans="1:65" s="2" customFormat="1" ht="28.8">
      <c r="A207" s="29"/>
      <c r="B207" s="30"/>
      <c r="C207" s="29"/>
      <c r="D207" s="158" t="s">
        <v>165</v>
      </c>
      <c r="E207" s="29"/>
      <c r="F207" s="159" t="s">
        <v>1161</v>
      </c>
      <c r="G207" s="29"/>
      <c r="H207" s="29"/>
      <c r="I207" s="29"/>
      <c r="J207" s="29"/>
      <c r="K207" s="29"/>
      <c r="L207" s="30"/>
      <c r="M207" s="160"/>
      <c r="N207" s="161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165</v>
      </c>
      <c r="AU207" s="17" t="s">
        <v>83</v>
      </c>
    </row>
    <row r="208" spans="1:65" s="13" customFormat="1">
      <c r="B208" s="162"/>
      <c r="D208" s="158" t="s">
        <v>167</v>
      </c>
      <c r="E208" s="163" t="s">
        <v>1</v>
      </c>
      <c r="F208" s="164" t="s">
        <v>1879</v>
      </c>
      <c r="H208" s="165">
        <v>320.64999999999998</v>
      </c>
      <c r="L208" s="162"/>
      <c r="M208" s="166"/>
      <c r="N208" s="167"/>
      <c r="O208" s="167"/>
      <c r="P208" s="167"/>
      <c r="Q208" s="167"/>
      <c r="R208" s="167"/>
      <c r="S208" s="167"/>
      <c r="T208" s="168"/>
      <c r="AT208" s="163" t="s">
        <v>167</v>
      </c>
      <c r="AU208" s="163" t="s">
        <v>83</v>
      </c>
      <c r="AV208" s="13" t="s">
        <v>83</v>
      </c>
      <c r="AW208" s="13" t="s">
        <v>30</v>
      </c>
      <c r="AX208" s="13" t="s">
        <v>81</v>
      </c>
      <c r="AY208" s="163" t="s">
        <v>156</v>
      </c>
    </row>
    <row r="209" spans="1:65" s="2" customFormat="1" ht="16.5" customHeight="1">
      <c r="A209" s="29"/>
      <c r="B209" s="145"/>
      <c r="C209" s="176" t="s">
        <v>282</v>
      </c>
      <c r="D209" s="176" t="s">
        <v>254</v>
      </c>
      <c r="E209" s="177" t="s">
        <v>1162</v>
      </c>
      <c r="F209" s="178" t="s">
        <v>1163</v>
      </c>
      <c r="G209" s="179" t="s">
        <v>1164</v>
      </c>
      <c r="H209" s="180">
        <v>9.6199999999999992</v>
      </c>
      <c r="I209" s="181">
        <v>153.37</v>
      </c>
      <c r="J209" s="181">
        <f>ROUND(I209*H209,2)</f>
        <v>1475.42</v>
      </c>
      <c r="K209" s="178" t="s">
        <v>162</v>
      </c>
      <c r="L209" s="182"/>
      <c r="M209" s="183" t="s">
        <v>1</v>
      </c>
      <c r="N209" s="184" t="s">
        <v>39</v>
      </c>
      <c r="O209" s="154">
        <v>0</v>
      </c>
      <c r="P209" s="154">
        <f>O209*H209</f>
        <v>0</v>
      </c>
      <c r="Q209" s="154">
        <v>1E-3</v>
      </c>
      <c r="R209" s="154">
        <f>Q209*H209</f>
        <v>9.6200000000000001E-3</v>
      </c>
      <c r="S209" s="154">
        <v>0</v>
      </c>
      <c r="T209" s="155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208</v>
      </c>
      <c r="AT209" s="156" t="s">
        <v>254</v>
      </c>
      <c r="AU209" s="156" t="s">
        <v>83</v>
      </c>
      <c r="AY209" s="17" t="s">
        <v>156</v>
      </c>
      <c r="BE209" s="157">
        <f>IF(N209="základní",J209,0)</f>
        <v>1475.42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7" t="s">
        <v>81</v>
      </c>
      <c r="BK209" s="157">
        <f>ROUND(I209*H209,2)</f>
        <v>1475.42</v>
      </c>
      <c r="BL209" s="17" t="s">
        <v>163</v>
      </c>
      <c r="BM209" s="156" t="s">
        <v>1882</v>
      </c>
    </row>
    <row r="210" spans="1:65" s="2" customFormat="1">
      <c r="A210" s="29"/>
      <c r="B210" s="30"/>
      <c r="C210" s="29"/>
      <c r="D210" s="158" t="s">
        <v>165</v>
      </c>
      <c r="E210" s="29"/>
      <c r="F210" s="159" t="s">
        <v>1163</v>
      </c>
      <c r="G210" s="29"/>
      <c r="H210" s="29"/>
      <c r="I210" s="29"/>
      <c r="J210" s="29"/>
      <c r="K210" s="29"/>
      <c r="L210" s="30"/>
      <c r="M210" s="160"/>
      <c r="N210" s="161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165</v>
      </c>
      <c r="AU210" s="17" t="s">
        <v>83</v>
      </c>
    </row>
    <row r="211" spans="1:65" s="13" customFormat="1">
      <c r="B211" s="162"/>
      <c r="D211" s="158" t="s">
        <v>167</v>
      </c>
      <c r="E211" s="163" t="s">
        <v>1</v>
      </c>
      <c r="F211" s="164" t="s">
        <v>1883</v>
      </c>
      <c r="H211" s="165">
        <v>9.6199999999999992</v>
      </c>
      <c r="L211" s="162"/>
      <c r="M211" s="166"/>
      <c r="N211" s="167"/>
      <c r="O211" s="167"/>
      <c r="P211" s="167"/>
      <c r="Q211" s="167"/>
      <c r="R211" s="167"/>
      <c r="S211" s="167"/>
      <c r="T211" s="168"/>
      <c r="AT211" s="163" t="s">
        <v>167</v>
      </c>
      <c r="AU211" s="163" t="s">
        <v>83</v>
      </c>
      <c r="AV211" s="13" t="s">
        <v>83</v>
      </c>
      <c r="AW211" s="13" t="s">
        <v>30</v>
      </c>
      <c r="AX211" s="13" t="s">
        <v>81</v>
      </c>
      <c r="AY211" s="163" t="s">
        <v>156</v>
      </c>
    </row>
    <row r="212" spans="1:65" s="2" customFormat="1" ht="16.5" customHeight="1">
      <c r="A212" s="29"/>
      <c r="B212" s="145"/>
      <c r="C212" s="146" t="s">
        <v>7</v>
      </c>
      <c r="D212" s="146" t="s">
        <v>158</v>
      </c>
      <c r="E212" s="147" t="s">
        <v>223</v>
      </c>
      <c r="F212" s="148" t="s">
        <v>224</v>
      </c>
      <c r="G212" s="149" t="s">
        <v>225</v>
      </c>
      <c r="H212" s="150">
        <v>177.2</v>
      </c>
      <c r="I212" s="151">
        <v>17.059999999999999</v>
      </c>
      <c r="J212" s="151">
        <f>ROUND(I212*H212,2)</f>
        <v>3023.03</v>
      </c>
      <c r="K212" s="148" t="s">
        <v>162</v>
      </c>
      <c r="L212" s="30"/>
      <c r="M212" s="152" t="s">
        <v>1</v>
      </c>
      <c r="N212" s="153" t="s">
        <v>39</v>
      </c>
      <c r="O212" s="154">
        <v>1.7999999999999999E-2</v>
      </c>
      <c r="P212" s="154">
        <f>O212*H212</f>
        <v>3.1895999999999995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163</v>
      </c>
      <c r="AT212" s="156" t="s">
        <v>158</v>
      </c>
      <c r="AU212" s="156" t="s">
        <v>83</v>
      </c>
      <c r="AY212" s="17" t="s">
        <v>156</v>
      </c>
      <c r="BE212" s="157">
        <f>IF(N212="základní",J212,0)</f>
        <v>3023.03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81</v>
      </c>
      <c r="BK212" s="157">
        <f>ROUND(I212*H212,2)</f>
        <v>3023.03</v>
      </c>
      <c r="BL212" s="17" t="s">
        <v>163</v>
      </c>
      <c r="BM212" s="156" t="s">
        <v>1884</v>
      </c>
    </row>
    <row r="213" spans="1:65" s="2" customFormat="1" ht="19.2">
      <c r="A213" s="29"/>
      <c r="B213" s="30"/>
      <c r="C213" s="29"/>
      <c r="D213" s="158" t="s">
        <v>165</v>
      </c>
      <c r="E213" s="29"/>
      <c r="F213" s="159" t="s">
        <v>227</v>
      </c>
      <c r="G213" s="29"/>
      <c r="H213" s="29"/>
      <c r="I213" s="29"/>
      <c r="J213" s="29"/>
      <c r="K213" s="29"/>
      <c r="L213" s="30"/>
      <c r="M213" s="160"/>
      <c r="N213" s="161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165</v>
      </c>
      <c r="AU213" s="17" t="s">
        <v>83</v>
      </c>
    </row>
    <row r="214" spans="1:65" s="13" customFormat="1">
      <c r="B214" s="162"/>
      <c r="D214" s="158" t="s">
        <v>167</v>
      </c>
      <c r="E214" s="163" t="s">
        <v>1</v>
      </c>
      <c r="F214" s="164" t="s">
        <v>1885</v>
      </c>
      <c r="H214" s="165">
        <v>177.2</v>
      </c>
      <c r="L214" s="162"/>
      <c r="M214" s="166"/>
      <c r="N214" s="167"/>
      <c r="O214" s="167"/>
      <c r="P214" s="167"/>
      <c r="Q214" s="167"/>
      <c r="R214" s="167"/>
      <c r="S214" s="167"/>
      <c r="T214" s="168"/>
      <c r="AT214" s="163" t="s">
        <v>167</v>
      </c>
      <c r="AU214" s="163" t="s">
        <v>83</v>
      </c>
      <c r="AV214" s="13" t="s">
        <v>83</v>
      </c>
      <c r="AW214" s="13" t="s">
        <v>30</v>
      </c>
      <c r="AX214" s="13" t="s">
        <v>81</v>
      </c>
      <c r="AY214" s="163" t="s">
        <v>156</v>
      </c>
    </row>
    <row r="215" spans="1:65" s="2" customFormat="1" ht="24" customHeight="1">
      <c r="A215" s="29"/>
      <c r="B215" s="145"/>
      <c r="C215" s="146" t="s">
        <v>295</v>
      </c>
      <c r="D215" s="146" t="s">
        <v>158</v>
      </c>
      <c r="E215" s="147" t="s">
        <v>1169</v>
      </c>
      <c r="F215" s="148" t="s">
        <v>1170</v>
      </c>
      <c r="G215" s="149" t="s">
        <v>225</v>
      </c>
      <c r="H215" s="150">
        <v>320.64999999999998</v>
      </c>
      <c r="I215" s="151">
        <v>28.22</v>
      </c>
      <c r="J215" s="151">
        <f>ROUND(I215*H215,2)</f>
        <v>9048.74</v>
      </c>
      <c r="K215" s="148" t="s">
        <v>162</v>
      </c>
      <c r="L215" s="30"/>
      <c r="M215" s="152" t="s">
        <v>1</v>
      </c>
      <c r="N215" s="153" t="s">
        <v>39</v>
      </c>
      <c r="O215" s="154">
        <v>6.7000000000000004E-2</v>
      </c>
      <c r="P215" s="154">
        <f>O215*H215</f>
        <v>21.483550000000001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163</v>
      </c>
      <c r="AT215" s="156" t="s">
        <v>158</v>
      </c>
      <c r="AU215" s="156" t="s">
        <v>83</v>
      </c>
      <c r="AY215" s="17" t="s">
        <v>156</v>
      </c>
      <c r="BE215" s="157">
        <f>IF(N215="základní",J215,0)</f>
        <v>9048.74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81</v>
      </c>
      <c r="BK215" s="157">
        <f>ROUND(I215*H215,2)</f>
        <v>9048.74</v>
      </c>
      <c r="BL215" s="17" t="s">
        <v>163</v>
      </c>
      <c r="BM215" s="156" t="s">
        <v>1886</v>
      </c>
    </row>
    <row r="216" spans="1:65" s="2" customFormat="1" ht="19.2">
      <c r="A216" s="29"/>
      <c r="B216" s="30"/>
      <c r="C216" s="29"/>
      <c r="D216" s="158" t="s">
        <v>165</v>
      </c>
      <c r="E216" s="29"/>
      <c r="F216" s="159" t="s">
        <v>1172</v>
      </c>
      <c r="G216" s="29"/>
      <c r="H216" s="29"/>
      <c r="I216" s="29"/>
      <c r="J216" s="29"/>
      <c r="K216" s="29"/>
      <c r="L216" s="30"/>
      <c r="M216" s="160"/>
      <c r="N216" s="161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7" t="s">
        <v>165</v>
      </c>
      <c r="AU216" s="17" t="s">
        <v>83</v>
      </c>
    </row>
    <row r="217" spans="1:65" s="13" customFormat="1">
      <c r="B217" s="162"/>
      <c r="D217" s="158" t="s">
        <v>167</v>
      </c>
      <c r="E217" s="163" t="s">
        <v>1</v>
      </c>
      <c r="F217" s="164" t="s">
        <v>1879</v>
      </c>
      <c r="H217" s="165">
        <v>320.64999999999998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167</v>
      </c>
      <c r="AU217" s="163" t="s">
        <v>83</v>
      </c>
      <c r="AV217" s="13" t="s">
        <v>83</v>
      </c>
      <c r="AW217" s="13" t="s">
        <v>30</v>
      </c>
      <c r="AX217" s="13" t="s">
        <v>81</v>
      </c>
      <c r="AY217" s="163" t="s">
        <v>156</v>
      </c>
    </row>
    <row r="218" spans="1:65" s="2" customFormat="1" ht="24" customHeight="1">
      <c r="A218" s="29"/>
      <c r="B218" s="145"/>
      <c r="C218" s="146" t="s">
        <v>300</v>
      </c>
      <c r="D218" s="146" t="s">
        <v>158</v>
      </c>
      <c r="E218" s="147" t="s">
        <v>1173</v>
      </c>
      <c r="F218" s="148" t="s">
        <v>1174</v>
      </c>
      <c r="G218" s="149" t="s">
        <v>225</v>
      </c>
      <c r="H218" s="150">
        <v>641.29999999999995</v>
      </c>
      <c r="I218" s="151">
        <v>2.5</v>
      </c>
      <c r="J218" s="151">
        <f>ROUND(I218*H218,2)</f>
        <v>1603.25</v>
      </c>
      <c r="K218" s="148" t="s">
        <v>162</v>
      </c>
      <c r="L218" s="30"/>
      <c r="M218" s="152" t="s">
        <v>1</v>
      </c>
      <c r="N218" s="153" t="s">
        <v>39</v>
      </c>
      <c r="O218" s="154">
        <v>4.0000000000000001E-3</v>
      </c>
      <c r="P218" s="154">
        <f>O218*H218</f>
        <v>2.5651999999999999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1603.25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1603.25</v>
      </c>
      <c r="BL218" s="17" t="s">
        <v>163</v>
      </c>
      <c r="BM218" s="156" t="s">
        <v>1887</v>
      </c>
    </row>
    <row r="219" spans="1:65" s="2" customFormat="1" ht="28.8">
      <c r="A219" s="29"/>
      <c r="B219" s="30"/>
      <c r="C219" s="29"/>
      <c r="D219" s="158" t="s">
        <v>165</v>
      </c>
      <c r="E219" s="29"/>
      <c r="F219" s="159" t="s">
        <v>1176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1888</v>
      </c>
      <c r="H220" s="165">
        <v>641.29999999999995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16.5" customHeight="1">
      <c r="A221" s="29"/>
      <c r="B221" s="145"/>
      <c r="C221" s="146" t="s">
        <v>305</v>
      </c>
      <c r="D221" s="146" t="s">
        <v>158</v>
      </c>
      <c r="E221" s="147" t="s">
        <v>1178</v>
      </c>
      <c r="F221" s="148" t="s">
        <v>1179</v>
      </c>
      <c r="G221" s="149" t="s">
        <v>161</v>
      </c>
      <c r="H221" s="150">
        <v>8.016</v>
      </c>
      <c r="I221" s="151">
        <v>138.91</v>
      </c>
      <c r="J221" s="151">
        <f>ROUND(I221*H221,2)</f>
        <v>1113.5</v>
      </c>
      <c r="K221" s="148" t="s">
        <v>162</v>
      </c>
      <c r="L221" s="30"/>
      <c r="M221" s="152" t="s">
        <v>1</v>
      </c>
      <c r="N221" s="153" t="s">
        <v>39</v>
      </c>
      <c r="O221" s="154">
        <v>0.26100000000000001</v>
      </c>
      <c r="P221" s="154">
        <f>O221*H221</f>
        <v>2.0921760000000003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163</v>
      </c>
      <c r="AT221" s="156" t="s">
        <v>158</v>
      </c>
      <c r="AU221" s="156" t="s">
        <v>83</v>
      </c>
      <c r="AY221" s="17" t="s">
        <v>156</v>
      </c>
      <c r="BE221" s="157">
        <f>IF(N221="základní",J221,0)</f>
        <v>1113.5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1113.5</v>
      </c>
      <c r="BL221" s="17" t="s">
        <v>163</v>
      </c>
      <c r="BM221" s="156" t="s">
        <v>1889</v>
      </c>
    </row>
    <row r="222" spans="1:65" s="2" customFormat="1">
      <c r="A222" s="29"/>
      <c r="B222" s="30"/>
      <c r="C222" s="29"/>
      <c r="D222" s="158" t="s">
        <v>165</v>
      </c>
      <c r="E222" s="29"/>
      <c r="F222" s="159" t="s">
        <v>1181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1890</v>
      </c>
      <c r="H223" s="165">
        <v>8.016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12" customFormat="1" ht="22.95" customHeight="1">
      <c r="B224" s="133"/>
      <c r="D224" s="134" t="s">
        <v>73</v>
      </c>
      <c r="E224" s="143" t="s">
        <v>83</v>
      </c>
      <c r="F224" s="143" t="s">
        <v>229</v>
      </c>
      <c r="J224" s="144">
        <f>BK224</f>
        <v>1633.45</v>
      </c>
      <c r="L224" s="133"/>
      <c r="M224" s="137"/>
      <c r="N224" s="138"/>
      <c r="O224" s="138"/>
      <c r="P224" s="139">
        <f>SUM(P225:P227)</f>
        <v>1.344525</v>
      </c>
      <c r="Q224" s="138"/>
      <c r="R224" s="139">
        <f>SUM(R225:R227)</f>
        <v>2.7027000000000001</v>
      </c>
      <c r="S224" s="138"/>
      <c r="T224" s="140">
        <f>SUM(T225:T227)</f>
        <v>0</v>
      </c>
      <c r="AR224" s="134" t="s">
        <v>81</v>
      </c>
      <c r="AT224" s="141" t="s">
        <v>73</v>
      </c>
      <c r="AU224" s="141" t="s">
        <v>81</v>
      </c>
      <c r="AY224" s="134" t="s">
        <v>156</v>
      </c>
      <c r="BK224" s="142">
        <f>SUM(BK225:BK227)</f>
        <v>1633.45</v>
      </c>
    </row>
    <row r="225" spans="1:65" s="2" customFormat="1" ht="24" customHeight="1">
      <c r="A225" s="29"/>
      <c r="B225" s="145"/>
      <c r="C225" s="146" t="s">
        <v>311</v>
      </c>
      <c r="D225" s="146" t="s">
        <v>158</v>
      </c>
      <c r="E225" s="147" t="s">
        <v>231</v>
      </c>
      <c r="F225" s="148" t="s">
        <v>232</v>
      </c>
      <c r="G225" s="149" t="s">
        <v>161</v>
      </c>
      <c r="H225" s="150">
        <v>1.365</v>
      </c>
      <c r="I225" s="151">
        <v>1196.67</v>
      </c>
      <c r="J225" s="151">
        <f>ROUND(I225*H225,2)</f>
        <v>1633.45</v>
      </c>
      <c r="K225" s="148" t="s">
        <v>162</v>
      </c>
      <c r="L225" s="30"/>
      <c r="M225" s="152" t="s">
        <v>1</v>
      </c>
      <c r="N225" s="153" t="s">
        <v>39</v>
      </c>
      <c r="O225" s="154">
        <v>0.98499999999999999</v>
      </c>
      <c r="P225" s="154">
        <f>O225*H225</f>
        <v>1.344525</v>
      </c>
      <c r="Q225" s="154">
        <v>1.98</v>
      </c>
      <c r="R225" s="154">
        <f>Q225*H225</f>
        <v>2.7027000000000001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163</v>
      </c>
      <c r="AT225" s="156" t="s">
        <v>158</v>
      </c>
      <c r="AU225" s="156" t="s">
        <v>83</v>
      </c>
      <c r="AY225" s="17" t="s">
        <v>156</v>
      </c>
      <c r="BE225" s="157">
        <f>IF(N225="základní",J225,0)</f>
        <v>1633.45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81</v>
      </c>
      <c r="BK225" s="157">
        <f>ROUND(I225*H225,2)</f>
        <v>1633.45</v>
      </c>
      <c r="BL225" s="17" t="s">
        <v>163</v>
      </c>
      <c r="BM225" s="156" t="s">
        <v>1891</v>
      </c>
    </row>
    <row r="226" spans="1:65" s="2" customFormat="1" ht="19.2">
      <c r="A226" s="29"/>
      <c r="B226" s="30"/>
      <c r="C226" s="29"/>
      <c r="D226" s="158" t="s">
        <v>165</v>
      </c>
      <c r="E226" s="29"/>
      <c r="F226" s="159" t="s">
        <v>234</v>
      </c>
      <c r="G226" s="29"/>
      <c r="H226" s="29"/>
      <c r="I226" s="29"/>
      <c r="J226" s="29"/>
      <c r="K226" s="29"/>
      <c r="L226" s="30"/>
      <c r="M226" s="160"/>
      <c r="N226" s="161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165</v>
      </c>
      <c r="AU226" s="17" t="s">
        <v>83</v>
      </c>
    </row>
    <row r="227" spans="1:65" s="13" customFormat="1">
      <c r="B227" s="162"/>
      <c r="D227" s="158" t="s">
        <v>167</v>
      </c>
      <c r="E227" s="163" t="s">
        <v>1</v>
      </c>
      <c r="F227" s="164" t="s">
        <v>1892</v>
      </c>
      <c r="H227" s="165">
        <v>1.365</v>
      </c>
      <c r="L227" s="162"/>
      <c r="M227" s="166"/>
      <c r="N227" s="167"/>
      <c r="O227" s="167"/>
      <c r="P227" s="167"/>
      <c r="Q227" s="167"/>
      <c r="R227" s="167"/>
      <c r="S227" s="167"/>
      <c r="T227" s="168"/>
      <c r="AT227" s="163" t="s">
        <v>167</v>
      </c>
      <c r="AU227" s="163" t="s">
        <v>83</v>
      </c>
      <c r="AV227" s="13" t="s">
        <v>83</v>
      </c>
      <c r="AW227" s="13" t="s">
        <v>30</v>
      </c>
      <c r="AX227" s="13" t="s">
        <v>81</v>
      </c>
      <c r="AY227" s="163" t="s">
        <v>156</v>
      </c>
    </row>
    <row r="228" spans="1:65" s="12" customFormat="1" ht="22.95" customHeight="1">
      <c r="B228" s="133"/>
      <c r="D228" s="134" t="s">
        <v>73</v>
      </c>
      <c r="E228" s="143" t="s">
        <v>163</v>
      </c>
      <c r="F228" s="143" t="s">
        <v>881</v>
      </c>
      <c r="J228" s="144">
        <f>BK228</f>
        <v>1851.48</v>
      </c>
      <c r="L228" s="133"/>
      <c r="M228" s="137"/>
      <c r="N228" s="138"/>
      <c r="O228" s="138"/>
      <c r="P228" s="139">
        <f>SUM(P229:P232)</f>
        <v>2.9474459999999998</v>
      </c>
      <c r="Q228" s="138"/>
      <c r="R228" s="139">
        <f>SUM(R229:R232)</f>
        <v>0</v>
      </c>
      <c r="S228" s="138"/>
      <c r="T228" s="140">
        <f>SUM(T229:T232)</f>
        <v>0</v>
      </c>
      <c r="AR228" s="134" t="s">
        <v>81</v>
      </c>
      <c r="AT228" s="141" t="s">
        <v>73</v>
      </c>
      <c r="AU228" s="141" t="s">
        <v>81</v>
      </c>
      <c r="AY228" s="134" t="s">
        <v>156</v>
      </c>
      <c r="BK228" s="142">
        <f>SUM(BK229:BK232)</f>
        <v>1851.48</v>
      </c>
    </row>
    <row r="229" spans="1:65" s="2" customFormat="1" ht="16.5" customHeight="1">
      <c r="A229" s="29"/>
      <c r="B229" s="145"/>
      <c r="C229" s="146" t="s">
        <v>317</v>
      </c>
      <c r="D229" s="146" t="s">
        <v>158</v>
      </c>
      <c r="E229" s="147" t="s">
        <v>1183</v>
      </c>
      <c r="F229" s="148" t="s">
        <v>1184</v>
      </c>
      <c r="G229" s="149" t="s">
        <v>161</v>
      </c>
      <c r="H229" s="150">
        <v>2.238</v>
      </c>
      <c r="I229" s="151">
        <v>827.29</v>
      </c>
      <c r="J229" s="151">
        <f>ROUND(I229*H229,2)</f>
        <v>1851.48</v>
      </c>
      <c r="K229" s="148" t="s">
        <v>162</v>
      </c>
      <c r="L229" s="30"/>
      <c r="M229" s="152" t="s">
        <v>1</v>
      </c>
      <c r="N229" s="153" t="s">
        <v>39</v>
      </c>
      <c r="O229" s="154">
        <v>1.3169999999999999</v>
      </c>
      <c r="P229" s="154">
        <f>O229*H229</f>
        <v>2.9474459999999998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163</v>
      </c>
      <c r="AT229" s="156" t="s">
        <v>158</v>
      </c>
      <c r="AU229" s="156" t="s">
        <v>83</v>
      </c>
      <c r="AY229" s="17" t="s">
        <v>156</v>
      </c>
      <c r="BE229" s="157">
        <f>IF(N229="základní",J229,0)</f>
        <v>1851.48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81</v>
      </c>
      <c r="BK229" s="157">
        <f>ROUND(I229*H229,2)</f>
        <v>1851.48</v>
      </c>
      <c r="BL229" s="17" t="s">
        <v>163</v>
      </c>
      <c r="BM229" s="156" t="s">
        <v>1893</v>
      </c>
    </row>
    <row r="230" spans="1:65" s="2" customFormat="1" ht="19.2">
      <c r="A230" s="29"/>
      <c r="B230" s="30"/>
      <c r="C230" s="29"/>
      <c r="D230" s="158" t="s">
        <v>165</v>
      </c>
      <c r="E230" s="29"/>
      <c r="F230" s="159" t="s">
        <v>1186</v>
      </c>
      <c r="G230" s="29"/>
      <c r="H230" s="29"/>
      <c r="I230" s="29"/>
      <c r="J230" s="29"/>
      <c r="K230" s="29"/>
      <c r="L230" s="30"/>
      <c r="M230" s="160"/>
      <c r="N230" s="161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165</v>
      </c>
      <c r="AU230" s="17" t="s">
        <v>83</v>
      </c>
    </row>
    <row r="231" spans="1:65" s="13" customFormat="1">
      <c r="B231" s="162"/>
      <c r="D231" s="158" t="s">
        <v>167</v>
      </c>
      <c r="E231" s="163" t="s">
        <v>1</v>
      </c>
      <c r="F231" s="164" t="s">
        <v>1894</v>
      </c>
      <c r="H231" s="165">
        <v>2.238</v>
      </c>
      <c r="L231" s="162"/>
      <c r="M231" s="166"/>
      <c r="N231" s="167"/>
      <c r="O231" s="167"/>
      <c r="P231" s="167"/>
      <c r="Q231" s="167"/>
      <c r="R231" s="167"/>
      <c r="S231" s="167"/>
      <c r="T231" s="168"/>
      <c r="AT231" s="163" t="s">
        <v>167</v>
      </c>
      <c r="AU231" s="163" t="s">
        <v>83</v>
      </c>
      <c r="AV231" s="13" t="s">
        <v>83</v>
      </c>
      <c r="AW231" s="13" t="s">
        <v>30</v>
      </c>
      <c r="AX231" s="13" t="s">
        <v>74</v>
      </c>
      <c r="AY231" s="163" t="s">
        <v>156</v>
      </c>
    </row>
    <row r="232" spans="1:65" s="14" customFormat="1">
      <c r="B232" s="169"/>
      <c r="D232" s="158" t="s">
        <v>167</v>
      </c>
      <c r="E232" s="170" t="s">
        <v>1</v>
      </c>
      <c r="F232" s="171" t="s">
        <v>172</v>
      </c>
      <c r="H232" s="172">
        <v>2.238</v>
      </c>
      <c r="L232" s="169"/>
      <c r="M232" s="173"/>
      <c r="N232" s="174"/>
      <c r="O232" s="174"/>
      <c r="P232" s="174"/>
      <c r="Q232" s="174"/>
      <c r="R232" s="174"/>
      <c r="S232" s="174"/>
      <c r="T232" s="175"/>
      <c r="AT232" s="170" t="s">
        <v>167</v>
      </c>
      <c r="AU232" s="170" t="s">
        <v>83</v>
      </c>
      <c r="AV232" s="14" t="s">
        <v>163</v>
      </c>
      <c r="AW232" s="14" t="s">
        <v>30</v>
      </c>
      <c r="AX232" s="14" t="s">
        <v>81</v>
      </c>
      <c r="AY232" s="170" t="s">
        <v>156</v>
      </c>
    </row>
    <row r="233" spans="1:65" s="12" customFormat="1" ht="22.95" customHeight="1">
      <c r="B233" s="133"/>
      <c r="D233" s="134" t="s">
        <v>73</v>
      </c>
      <c r="E233" s="143" t="s">
        <v>189</v>
      </c>
      <c r="F233" s="143" t="s">
        <v>236</v>
      </c>
      <c r="J233" s="144">
        <f>BK233</f>
        <v>342133.65000000008</v>
      </c>
      <c r="L233" s="133"/>
      <c r="M233" s="137"/>
      <c r="N233" s="138"/>
      <c r="O233" s="138"/>
      <c r="P233" s="139">
        <f>SUM(P234:P278)</f>
        <v>257.39877000000001</v>
      </c>
      <c r="Q233" s="138"/>
      <c r="R233" s="139">
        <f>SUM(R234:R278)</f>
        <v>143.35449679999996</v>
      </c>
      <c r="S233" s="138"/>
      <c r="T233" s="140">
        <f>SUM(T234:T278)</f>
        <v>0</v>
      </c>
      <c r="AR233" s="134" t="s">
        <v>81</v>
      </c>
      <c r="AT233" s="141" t="s">
        <v>73</v>
      </c>
      <c r="AU233" s="141" t="s">
        <v>81</v>
      </c>
      <c r="AY233" s="134" t="s">
        <v>156</v>
      </c>
      <c r="BK233" s="142">
        <f>SUM(BK234:BK278)</f>
        <v>342133.65000000008</v>
      </c>
    </row>
    <row r="234" spans="1:65" s="2" customFormat="1" ht="16.5" customHeight="1">
      <c r="A234" s="29"/>
      <c r="B234" s="145"/>
      <c r="C234" s="146" t="s">
        <v>322</v>
      </c>
      <c r="D234" s="146" t="s">
        <v>158</v>
      </c>
      <c r="E234" s="147" t="s">
        <v>238</v>
      </c>
      <c r="F234" s="148" t="s">
        <v>239</v>
      </c>
      <c r="G234" s="149" t="s">
        <v>225</v>
      </c>
      <c r="H234" s="150">
        <v>4.3</v>
      </c>
      <c r="I234" s="151">
        <v>267.14999999999998</v>
      </c>
      <c r="J234" s="151">
        <f>ROUND(I234*H234,2)</f>
        <v>1148.75</v>
      </c>
      <c r="K234" s="148" t="s">
        <v>162</v>
      </c>
      <c r="L234" s="30"/>
      <c r="M234" s="152" t="s">
        <v>1</v>
      </c>
      <c r="N234" s="153" t="s">
        <v>39</v>
      </c>
      <c r="O234" s="154">
        <v>2.9000000000000001E-2</v>
      </c>
      <c r="P234" s="154">
        <f>O234*H234</f>
        <v>0.12470000000000001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1148.75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1148.75</v>
      </c>
      <c r="BL234" s="17" t="s">
        <v>163</v>
      </c>
      <c r="BM234" s="156" t="s">
        <v>1895</v>
      </c>
    </row>
    <row r="235" spans="1:65" s="2" customFormat="1" ht="19.2">
      <c r="A235" s="29"/>
      <c r="B235" s="30"/>
      <c r="C235" s="29"/>
      <c r="D235" s="158" t="s">
        <v>165</v>
      </c>
      <c r="E235" s="29"/>
      <c r="F235" s="159" t="s">
        <v>241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1896</v>
      </c>
      <c r="H236" s="165">
        <v>4.3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2" customFormat="1" ht="16.5" customHeight="1">
      <c r="A237" s="29"/>
      <c r="B237" s="145"/>
      <c r="C237" s="146" t="s">
        <v>326</v>
      </c>
      <c r="D237" s="146" t="s">
        <v>158</v>
      </c>
      <c r="E237" s="147" t="s">
        <v>244</v>
      </c>
      <c r="F237" s="148" t="s">
        <v>245</v>
      </c>
      <c r="G237" s="149" t="s">
        <v>225</v>
      </c>
      <c r="H237" s="150">
        <v>172.9</v>
      </c>
      <c r="I237" s="151">
        <v>332.41</v>
      </c>
      <c r="J237" s="151">
        <f>ROUND(I237*H237,2)</f>
        <v>57473.69</v>
      </c>
      <c r="K237" s="148" t="s">
        <v>162</v>
      </c>
      <c r="L237" s="30"/>
      <c r="M237" s="152" t="s">
        <v>1</v>
      </c>
      <c r="N237" s="153" t="s">
        <v>39</v>
      </c>
      <c r="O237" s="154">
        <v>3.3000000000000002E-2</v>
      </c>
      <c r="P237" s="154">
        <f>O237*H237</f>
        <v>5.7057000000000002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163</v>
      </c>
      <c r="AT237" s="156" t="s">
        <v>158</v>
      </c>
      <c r="AU237" s="156" t="s">
        <v>83</v>
      </c>
      <c r="AY237" s="17" t="s">
        <v>156</v>
      </c>
      <c r="BE237" s="157">
        <f>IF(N237="základní",J237,0)</f>
        <v>57473.69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81</v>
      </c>
      <c r="BK237" s="157">
        <f>ROUND(I237*H237,2)</f>
        <v>57473.69</v>
      </c>
      <c r="BL237" s="17" t="s">
        <v>163</v>
      </c>
      <c r="BM237" s="156" t="s">
        <v>1897</v>
      </c>
    </row>
    <row r="238" spans="1:65" s="2" customFormat="1" ht="19.2">
      <c r="A238" s="29"/>
      <c r="B238" s="30"/>
      <c r="C238" s="29"/>
      <c r="D238" s="158" t="s">
        <v>165</v>
      </c>
      <c r="E238" s="29"/>
      <c r="F238" s="159" t="s">
        <v>247</v>
      </c>
      <c r="G238" s="29"/>
      <c r="H238" s="29"/>
      <c r="I238" s="29"/>
      <c r="J238" s="29"/>
      <c r="K238" s="29"/>
      <c r="L238" s="30"/>
      <c r="M238" s="160"/>
      <c r="N238" s="161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165</v>
      </c>
      <c r="AU238" s="17" t="s">
        <v>83</v>
      </c>
    </row>
    <row r="239" spans="1:65" s="13" customFormat="1">
      <c r="B239" s="162"/>
      <c r="D239" s="158" t="s">
        <v>167</v>
      </c>
      <c r="E239" s="163" t="s">
        <v>1</v>
      </c>
      <c r="F239" s="164" t="s">
        <v>1898</v>
      </c>
      <c r="H239" s="165">
        <v>172.9</v>
      </c>
      <c r="L239" s="162"/>
      <c r="M239" s="166"/>
      <c r="N239" s="167"/>
      <c r="O239" s="167"/>
      <c r="P239" s="167"/>
      <c r="Q239" s="167"/>
      <c r="R239" s="167"/>
      <c r="S239" s="167"/>
      <c r="T239" s="168"/>
      <c r="AT239" s="163" t="s">
        <v>167</v>
      </c>
      <c r="AU239" s="163" t="s">
        <v>83</v>
      </c>
      <c r="AV239" s="13" t="s">
        <v>83</v>
      </c>
      <c r="AW239" s="13" t="s">
        <v>30</v>
      </c>
      <c r="AX239" s="13" t="s">
        <v>81</v>
      </c>
      <c r="AY239" s="163" t="s">
        <v>156</v>
      </c>
    </row>
    <row r="240" spans="1:65" s="2" customFormat="1" ht="24" customHeight="1">
      <c r="A240" s="29"/>
      <c r="B240" s="145"/>
      <c r="C240" s="146" t="s">
        <v>332</v>
      </c>
      <c r="D240" s="146" t="s">
        <v>158</v>
      </c>
      <c r="E240" s="147" t="s">
        <v>760</v>
      </c>
      <c r="F240" s="148" t="s">
        <v>761</v>
      </c>
      <c r="G240" s="149" t="s">
        <v>225</v>
      </c>
      <c r="H240" s="150">
        <v>29.024999999999999</v>
      </c>
      <c r="I240" s="151">
        <v>655.95</v>
      </c>
      <c r="J240" s="151">
        <f>ROUND(I240*H240,2)</f>
        <v>19038.95</v>
      </c>
      <c r="K240" s="148" t="s">
        <v>162</v>
      </c>
      <c r="L240" s="30"/>
      <c r="M240" s="152" t="s">
        <v>1</v>
      </c>
      <c r="N240" s="153" t="s">
        <v>39</v>
      </c>
      <c r="O240" s="154">
        <v>5.6000000000000001E-2</v>
      </c>
      <c r="P240" s="154">
        <f>O240*H240</f>
        <v>1.6254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163</v>
      </c>
      <c r="AT240" s="156" t="s">
        <v>158</v>
      </c>
      <c r="AU240" s="156" t="s">
        <v>83</v>
      </c>
      <c r="AY240" s="17" t="s">
        <v>156</v>
      </c>
      <c r="BE240" s="157">
        <f>IF(N240="základní",J240,0)</f>
        <v>19038.95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81</v>
      </c>
      <c r="BK240" s="157">
        <f>ROUND(I240*H240,2)</f>
        <v>19038.95</v>
      </c>
      <c r="BL240" s="17" t="s">
        <v>163</v>
      </c>
      <c r="BM240" s="156" t="s">
        <v>1899</v>
      </c>
    </row>
    <row r="241" spans="1:65" s="2" customFormat="1" ht="28.8">
      <c r="A241" s="29"/>
      <c r="B241" s="30"/>
      <c r="C241" s="29"/>
      <c r="D241" s="158" t="s">
        <v>165</v>
      </c>
      <c r="E241" s="29"/>
      <c r="F241" s="159" t="s">
        <v>763</v>
      </c>
      <c r="G241" s="29"/>
      <c r="H241" s="29"/>
      <c r="I241" s="29"/>
      <c r="J241" s="29"/>
      <c r="K241" s="29"/>
      <c r="L241" s="30"/>
      <c r="M241" s="160"/>
      <c r="N241" s="161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165</v>
      </c>
      <c r="AU241" s="17" t="s">
        <v>83</v>
      </c>
    </row>
    <row r="242" spans="1:65" s="13" customFormat="1">
      <c r="B242" s="162"/>
      <c r="D242" s="158" t="s">
        <v>167</v>
      </c>
      <c r="E242" s="163" t="s">
        <v>1</v>
      </c>
      <c r="F242" s="164" t="s">
        <v>1900</v>
      </c>
      <c r="H242" s="165">
        <v>29.024999999999999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167</v>
      </c>
      <c r="AU242" s="163" t="s">
        <v>83</v>
      </c>
      <c r="AV242" s="13" t="s">
        <v>83</v>
      </c>
      <c r="AW242" s="13" t="s">
        <v>30</v>
      </c>
      <c r="AX242" s="13" t="s">
        <v>81</v>
      </c>
      <c r="AY242" s="163" t="s">
        <v>156</v>
      </c>
    </row>
    <row r="243" spans="1:65" s="2" customFormat="1" ht="16.5" customHeight="1">
      <c r="A243" s="29"/>
      <c r="B243" s="145"/>
      <c r="C243" s="146" t="s">
        <v>337</v>
      </c>
      <c r="D243" s="146" t="s">
        <v>158</v>
      </c>
      <c r="E243" s="147" t="s">
        <v>1200</v>
      </c>
      <c r="F243" s="148" t="s">
        <v>1201</v>
      </c>
      <c r="G243" s="149" t="s">
        <v>225</v>
      </c>
      <c r="H243" s="150">
        <v>18.3</v>
      </c>
      <c r="I243" s="151">
        <v>94.01</v>
      </c>
      <c r="J243" s="151">
        <f>ROUND(I243*H243,2)</f>
        <v>1720.38</v>
      </c>
      <c r="K243" s="148" t="s">
        <v>162</v>
      </c>
      <c r="L243" s="30"/>
      <c r="M243" s="152" t="s">
        <v>1</v>
      </c>
      <c r="N243" s="153" t="s">
        <v>39</v>
      </c>
      <c r="O243" s="154">
        <v>5.8000000000000003E-2</v>
      </c>
      <c r="P243" s="154">
        <f>O243*H243</f>
        <v>1.0614000000000001</v>
      </c>
      <c r="Q243" s="154">
        <v>0.32400000000000001</v>
      </c>
      <c r="R243" s="154">
        <f>Q243*H243</f>
        <v>5.9292000000000007</v>
      </c>
      <c r="S243" s="154">
        <v>0</v>
      </c>
      <c r="T243" s="155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163</v>
      </c>
      <c r="AT243" s="156" t="s">
        <v>158</v>
      </c>
      <c r="AU243" s="156" t="s">
        <v>83</v>
      </c>
      <c r="AY243" s="17" t="s">
        <v>156</v>
      </c>
      <c r="BE243" s="157">
        <f>IF(N243="základní",J243,0)</f>
        <v>1720.38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81</v>
      </c>
      <c r="BK243" s="157">
        <f>ROUND(I243*H243,2)</f>
        <v>1720.38</v>
      </c>
      <c r="BL243" s="17" t="s">
        <v>163</v>
      </c>
      <c r="BM243" s="156" t="s">
        <v>1901</v>
      </c>
    </row>
    <row r="244" spans="1:65" s="2" customFormat="1" ht="19.2">
      <c r="A244" s="29"/>
      <c r="B244" s="30"/>
      <c r="C244" s="29"/>
      <c r="D244" s="158" t="s">
        <v>165</v>
      </c>
      <c r="E244" s="29"/>
      <c r="F244" s="159" t="s">
        <v>1203</v>
      </c>
      <c r="G244" s="29"/>
      <c r="H244" s="29"/>
      <c r="I244" s="29"/>
      <c r="J244" s="29"/>
      <c r="K244" s="29"/>
      <c r="L244" s="30"/>
      <c r="M244" s="160"/>
      <c r="N244" s="161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7" t="s">
        <v>165</v>
      </c>
      <c r="AU244" s="17" t="s">
        <v>83</v>
      </c>
    </row>
    <row r="245" spans="1:65" s="13" customFormat="1">
      <c r="B245" s="162"/>
      <c r="D245" s="158" t="s">
        <v>167</v>
      </c>
      <c r="E245" s="163" t="s">
        <v>1</v>
      </c>
      <c r="F245" s="164" t="s">
        <v>1902</v>
      </c>
      <c r="H245" s="165">
        <v>18.3</v>
      </c>
      <c r="L245" s="162"/>
      <c r="M245" s="166"/>
      <c r="N245" s="167"/>
      <c r="O245" s="167"/>
      <c r="P245" s="167"/>
      <c r="Q245" s="167"/>
      <c r="R245" s="167"/>
      <c r="S245" s="167"/>
      <c r="T245" s="168"/>
      <c r="AT245" s="163" t="s">
        <v>167</v>
      </c>
      <c r="AU245" s="163" t="s">
        <v>83</v>
      </c>
      <c r="AV245" s="13" t="s">
        <v>83</v>
      </c>
      <c r="AW245" s="13" t="s">
        <v>30</v>
      </c>
      <c r="AX245" s="13" t="s">
        <v>81</v>
      </c>
      <c r="AY245" s="163" t="s">
        <v>156</v>
      </c>
    </row>
    <row r="246" spans="1:65" s="2" customFormat="1" ht="24" customHeight="1">
      <c r="A246" s="29"/>
      <c r="B246" s="145"/>
      <c r="C246" s="146" t="s">
        <v>342</v>
      </c>
      <c r="D246" s="146" t="s">
        <v>158</v>
      </c>
      <c r="E246" s="147" t="s">
        <v>772</v>
      </c>
      <c r="F246" s="148" t="s">
        <v>773</v>
      </c>
      <c r="G246" s="149" t="s">
        <v>225</v>
      </c>
      <c r="H246" s="150">
        <v>87.075000000000003</v>
      </c>
      <c r="I246" s="151">
        <v>21.35</v>
      </c>
      <c r="J246" s="151">
        <f>ROUND(I246*H246,2)</f>
        <v>1859.05</v>
      </c>
      <c r="K246" s="148" t="s">
        <v>162</v>
      </c>
      <c r="L246" s="30"/>
      <c r="M246" s="152" t="s">
        <v>1</v>
      </c>
      <c r="N246" s="153" t="s">
        <v>39</v>
      </c>
      <c r="O246" s="154">
        <v>2E-3</v>
      </c>
      <c r="P246" s="154">
        <f>O246*H246</f>
        <v>0.17415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163</v>
      </c>
      <c r="AT246" s="156" t="s">
        <v>158</v>
      </c>
      <c r="AU246" s="156" t="s">
        <v>83</v>
      </c>
      <c r="AY246" s="17" t="s">
        <v>156</v>
      </c>
      <c r="BE246" s="157">
        <f>IF(N246="základní",J246,0)</f>
        <v>1859.05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81</v>
      </c>
      <c r="BK246" s="157">
        <f>ROUND(I246*H246,2)</f>
        <v>1859.05</v>
      </c>
      <c r="BL246" s="17" t="s">
        <v>163</v>
      </c>
      <c r="BM246" s="156" t="s">
        <v>1903</v>
      </c>
    </row>
    <row r="247" spans="1:65" s="2" customFormat="1" ht="19.2">
      <c r="A247" s="29"/>
      <c r="B247" s="30"/>
      <c r="C247" s="29"/>
      <c r="D247" s="158" t="s">
        <v>165</v>
      </c>
      <c r="E247" s="29"/>
      <c r="F247" s="159" t="s">
        <v>775</v>
      </c>
      <c r="G247" s="29"/>
      <c r="H247" s="29"/>
      <c r="I247" s="29"/>
      <c r="J247" s="29"/>
      <c r="K247" s="29"/>
      <c r="L247" s="30"/>
      <c r="M247" s="160"/>
      <c r="N247" s="161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165</v>
      </c>
      <c r="AU247" s="17" t="s">
        <v>83</v>
      </c>
    </row>
    <row r="248" spans="1:65" s="13" customFormat="1">
      <c r="B248" s="162"/>
      <c r="D248" s="158" t="s">
        <v>167</v>
      </c>
      <c r="E248" s="163" t="s">
        <v>1</v>
      </c>
      <c r="F248" s="164" t="s">
        <v>1904</v>
      </c>
      <c r="H248" s="165">
        <v>87.075000000000003</v>
      </c>
      <c r="L248" s="162"/>
      <c r="M248" s="166"/>
      <c r="N248" s="167"/>
      <c r="O248" s="167"/>
      <c r="P248" s="167"/>
      <c r="Q248" s="167"/>
      <c r="R248" s="167"/>
      <c r="S248" s="167"/>
      <c r="T248" s="168"/>
      <c r="AT248" s="163" t="s">
        <v>167</v>
      </c>
      <c r="AU248" s="163" t="s">
        <v>83</v>
      </c>
      <c r="AV248" s="13" t="s">
        <v>83</v>
      </c>
      <c r="AW248" s="13" t="s">
        <v>30</v>
      </c>
      <c r="AX248" s="13" t="s">
        <v>81</v>
      </c>
      <c r="AY248" s="163" t="s">
        <v>156</v>
      </c>
    </row>
    <row r="249" spans="1:65" s="2" customFormat="1" ht="24" customHeight="1">
      <c r="A249" s="29"/>
      <c r="B249" s="145"/>
      <c r="C249" s="146" t="s">
        <v>348</v>
      </c>
      <c r="D249" s="146" t="s">
        <v>158</v>
      </c>
      <c r="E249" s="147" t="s">
        <v>776</v>
      </c>
      <c r="F249" s="148" t="s">
        <v>777</v>
      </c>
      <c r="G249" s="149" t="s">
        <v>225</v>
      </c>
      <c r="H249" s="150">
        <v>58.05</v>
      </c>
      <c r="I249" s="151">
        <v>437.3</v>
      </c>
      <c r="J249" s="151">
        <f>ROUND(I249*H249,2)</f>
        <v>25385.27</v>
      </c>
      <c r="K249" s="148" t="s">
        <v>162</v>
      </c>
      <c r="L249" s="30"/>
      <c r="M249" s="152" t="s">
        <v>1</v>
      </c>
      <c r="N249" s="153" t="s">
        <v>39</v>
      </c>
      <c r="O249" s="154">
        <v>6.6000000000000003E-2</v>
      </c>
      <c r="P249" s="154">
        <f>O249*H249</f>
        <v>3.8313000000000001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6" t="s">
        <v>163</v>
      </c>
      <c r="AT249" s="156" t="s">
        <v>158</v>
      </c>
      <c r="AU249" s="156" t="s">
        <v>83</v>
      </c>
      <c r="AY249" s="17" t="s">
        <v>156</v>
      </c>
      <c r="BE249" s="157">
        <f>IF(N249="základní",J249,0)</f>
        <v>25385.27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81</v>
      </c>
      <c r="BK249" s="157">
        <f>ROUND(I249*H249,2)</f>
        <v>25385.27</v>
      </c>
      <c r="BL249" s="17" t="s">
        <v>163</v>
      </c>
      <c r="BM249" s="156" t="s">
        <v>1905</v>
      </c>
    </row>
    <row r="250" spans="1:65" s="2" customFormat="1" ht="28.8">
      <c r="A250" s="29"/>
      <c r="B250" s="30"/>
      <c r="C250" s="29"/>
      <c r="D250" s="158" t="s">
        <v>165</v>
      </c>
      <c r="E250" s="29"/>
      <c r="F250" s="159" t="s">
        <v>779</v>
      </c>
      <c r="G250" s="29"/>
      <c r="H250" s="29"/>
      <c r="I250" s="29"/>
      <c r="J250" s="29"/>
      <c r="K250" s="29"/>
      <c r="L250" s="30"/>
      <c r="M250" s="160"/>
      <c r="N250" s="161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165</v>
      </c>
      <c r="AU250" s="17" t="s">
        <v>83</v>
      </c>
    </row>
    <row r="251" spans="1:65" s="13" customFormat="1">
      <c r="B251" s="162"/>
      <c r="D251" s="158" t="s">
        <v>167</v>
      </c>
      <c r="E251" s="163" t="s">
        <v>1</v>
      </c>
      <c r="F251" s="164" t="s">
        <v>1906</v>
      </c>
      <c r="H251" s="165">
        <v>58.05</v>
      </c>
      <c r="L251" s="162"/>
      <c r="M251" s="166"/>
      <c r="N251" s="167"/>
      <c r="O251" s="167"/>
      <c r="P251" s="167"/>
      <c r="Q251" s="167"/>
      <c r="R251" s="167"/>
      <c r="S251" s="167"/>
      <c r="T251" s="168"/>
      <c r="AT251" s="163" t="s">
        <v>167</v>
      </c>
      <c r="AU251" s="163" t="s">
        <v>83</v>
      </c>
      <c r="AV251" s="13" t="s">
        <v>83</v>
      </c>
      <c r="AW251" s="13" t="s">
        <v>30</v>
      </c>
      <c r="AX251" s="13" t="s">
        <v>81</v>
      </c>
      <c r="AY251" s="163" t="s">
        <v>156</v>
      </c>
    </row>
    <row r="252" spans="1:65" s="2" customFormat="1" ht="24" customHeight="1">
      <c r="A252" s="29"/>
      <c r="B252" s="145"/>
      <c r="C252" s="146" t="s">
        <v>356</v>
      </c>
      <c r="D252" s="146" t="s">
        <v>158</v>
      </c>
      <c r="E252" s="147" t="s">
        <v>660</v>
      </c>
      <c r="F252" s="148" t="s">
        <v>661</v>
      </c>
      <c r="G252" s="149" t="s">
        <v>225</v>
      </c>
      <c r="H252" s="150">
        <v>127.82</v>
      </c>
      <c r="I252" s="151">
        <v>764.91</v>
      </c>
      <c r="J252" s="151">
        <f>ROUND(I252*H252,2)</f>
        <v>97770.8</v>
      </c>
      <c r="K252" s="148" t="s">
        <v>162</v>
      </c>
      <c r="L252" s="30"/>
      <c r="M252" s="152" t="s">
        <v>1</v>
      </c>
      <c r="N252" s="153" t="s">
        <v>39</v>
      </c>
      <c r="O252" s="154">
        <v>0.67200000000000004</v>
      </c>
      <c r="P252" s="154">
        <f>O252*H252</f>
        <v>85.895039999999995</v>
      </c>
      <c r="Q252" s="154">
        <v>0.58020000000000005</v>
      </c>
      <c r="R252" s="154">
        <f>Q252*H252</f>
        <v>74.161163999999999</v>
      </c>
      <c r="S252" s="154">
        <v>0</v>
      </c>
      <c r="T252" s="155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163</v>
      </c>
      <c r="AT252" s="156" t="s">
        <v>158</v>
      </c>
      <c r="AU252" s="156" t="s">
        <v>83</v>
      </c>
      <c r="AY252" s="17" t="s">
        <v>156</v>
      </c>
      <c r="BE252" s="157">
        <f>IF(N252="základní",J252,0)</f>
        <v>97770.8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81</v>
      </c>
      <c r="BK252" s="157">
        <f>ROUND(I252*H252,2)</f>
        <v>97770.8</v>
      </c>
      <c r="BL252" s="17" t="s">
        <v>163</v>
      </c>
      <c r="BM252" s="156" t="s">
        <v>1907</v>
      </c>
    </row>
    <row r="253" spans="1:65" s="2" customFormat="1" ht="38.4">
      <c r="A253" s="29"/>
      <c r="B253" s="30"/>
      <c r="C253" s="29"/>
      <c r="D253" s="158" t="s">
        <v>165</v>
      </c>
      <c r="E253" s="29"/>
      <c r="F253" s="159" t="s">
        <v>663</v>
      </c>
      <c r="G253" s="29"/>
      <c r="H253" s="29"/>
      <c r="I253" s="29"/>
      <c r="J253" s="29"/>
      <c r="K253" s="29"/>
      <c r="L253" s="30"/>
      <c r="M253" s="160"/>
      <c r="N253" s="161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165</v>
      </c>
      <c r="AU253" s="17" t="s">
        <v>83</v>
      </c>
    </row>
    <row r="254" spans="1:65" s="13" customFormat="1">
      <c r="B254" s="162"/>
      <c r="D254" s="158" t="s">
        <v>167</v>
      </c>
      <c r="E254" s="163" t="s">
        <v>1</v>
      </c>
      <c r="F254" s="164" t="s">
        <v>1908</v>
      </c>
      <c r="H254" s="165">
        <v>122.52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167</v>
      </c>
      <c r="AU254" s="163" t="s">
        <v>83</v>
      </c>
      <c r="AV254" s="13" t="s">
        <v>83</v>
      </c>
      <c r="AW254" s="13" t="s">
        <v>30</v>
      </c>
      <c r="AX254" s="13" t="s">
        <v>74</v>
      </c>
      <c r="AY254" s="163" t="s">
        <v>156</v>
      </c>
    </row>
    <row r="255" spans="1:65" s="13" customFormat="1" ht="20.399999999999999">
      <c r="B255" s="162"/>
      <c r="D255" s="158" t="s">
        <v>167</v>
      </c>
      <c r="E255" s="163" t="s">
        <v>1</v>
      </c>
      <c r="F255" s="164" t="s">
        <v>1909</v>
      </c>
      <c r="H255" s="165">
        <v>5.3</v>
      </c>
      <c r="L255" s="162"/>
      <c r="M255" s="166"/>
      <c r="N255" s="167"/>
      <c r="O255" s="167"/>
      <c r="P255" s="167"/>
      <c r="Q255" s="167"/>
      <c r="R255" s="167"/>
      <c r="S255" s="167"/>
      <c r="T255" s="168"/>
      <c r="AT255" s="163" t="s">
        <v>167</v>
      </c>
      <c r="AU255" s="163" t="s">
        <v>83</v>
      </c>
      <c r="AV255" s="13" t="s">
        <v>83</v>
      </c>
      <c r="AW255" s="13" t="s">
        <v>30</v>
      </c>
      <c r="AX255" s="13" t="s">
        <v>74</v>
      </c>
      <c r="AY255" s="163" t="s">
        <v>156</v>
      </c>
    </row>
    <row r="256" spans="1:65" s="14" customFormat="1">
      <c r="B256" s="169"/>
      <c r="D256" s="158" t="s">
        <v>167</v>
      </c>
      <c r="E256" s="170" t="s">
        <v>1</v>
      </c>
      <c r="F256" s="171" t="s">
        <v>172</v>
      </c>
      <c r="H256" s="172">
        <v>127.82</v>
      </c>
      <c r="L256" s="169"/>
      <c r="M256" s="173"/>
      <c r="N256" s="174"/>
      <c r="O256" s="174"/>
      <c r="P256" s="174"/>
      <c r="Q256" s="174"/>
      <c r="R256" s="174"/>
      <c r="S256" s="174"/>
      <c r="T256" s="175"/>
      <c r="AT256" s="170" t="s">
        <v>167</v>
      </c>
      <c r="AU256" s="170" t="s">
        <v>83</v>
      </c>
      <c r="AV256" s="14" t="s">
        <v>163</v>
      </c>
      <c r="AW256" s="14" t="s">
        <v>30</v>
      </c>
      <c r="AX256" s="14" t="s">
        <v>81</v>
      </c>
      <c r="AY256" s="170" t="s">
        <v>156</v>
      </c>
    </row>
    <row r="257" spans="1:65" s="2" customFormat="1" ht="16.5" customHeight="1">
      <c r="A257" s="29"/>
      <c r="B257" s="145"/>
      <c r="C257" s="146" t="s">
        <v>361</v>
      </c>
      <c r="D257" s="146" t="s">
        <v>158</v>
      </c>
      <c r="E257" s="147" t="s">
        <v>896</v>
      </c>
      <c r="F257" s="148" t="s">
        <v>897</v>
      </c>
      <c r="G257" s="149" t="s">
        <v>225</v>
      </c>
      <c r="H257" s="150">
        <v>4.5</v>
      </c>
      <c r="I257" s="151">
        <v>1338.59</v>
      </c>
      <c r="J257" s="151">
        <f>ROUND(I257*H257,2)</f>
        <v>6023.66</v>
      </c>
      <c r="K257" s="148" t="s">
        <v>162</v>
      </c>
      <c r="L257" s="30"/>
      <c r="M257" s="152" t="s">
        <v>1</v>
      </c>
      <c r="N257" s="153" t="s">
        <v>39</v>
      </c>
      <c r="O257" s="154">
        <v>0.83</v>
      </c>
      <c r="P257" s="154">
        <f>O257*H257</f>
        <v>3.7349999999999999</v>
      </c>
      <c r="Q257" s="154">
        <v>0.62651999999999997</v>
      </c>
      <c r="R257" s="154">
        <f>Q257*H257</f>
        <v>2.81934</v>
      </c>
      <c r="S257" s="154">
        <v>0</v>
      </c>
      <c r="T257" s="155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163</v>
      </c>
      <c r="AT257" s="156" t="s">
        <v>158</v>
      </c>
      <c r="AU257" s="156" t="s">
        <v>83</v>
      </c>
      <c r="AY257" s="17" t="s">
        <v>156</v>
      </c>
      <c r="BE257" s="157">
        <f>IF(N257="základní",J257,0)</f>
        <v>6023.66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7" t="s">
        <v>81</v>
      </c>
      <c r="BK257" s="157">
        <f>ROUND(I257*H257,2)</f>
        <v>6023.66</v>
      </c>
      <c r="BL257" s="17" t="s">
        <v>163</v>
      </c>
      <c r="BM257" s="156" t="s">
        <v>1910</v>
      </c>
    </row>
    <row r="258" spans="1:65" s="2" customFormat="1" ht="38.4">
      <c r="A258" s="29"/>
      <c r="B258" s="30"/>
      <c r="C258" s="29"/>
      <c r="D258" s="158" t="s">
        <v>165</v>
      </c>
      <c r="E258" s="29"/>
      <c r="F258" s="159" t="s">
        <v>899</v>
      </c>
      <c r="G258" s="29"/>
      <c r="H258" s="29"/>
      <c r="I258" s="29"/>
      <c r="J258" s="29"/>
      <c r="K258" s="29"/>
      <c r="L258" s="30"/>
      <c r="M258" s="160"/>
      <c r="N258" s="161"/>
      <c r="O258" s="55"/>
      <c r="P258" s="55"/>
      <c r="Q258" s="55"/>
      <c r="R258" s="55"/>
      <c r="S258" s="55"/>
      <c r="T258" s="5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7" t="s">
        <v>165</v>
      </c>
      <c r="AU258" s="17" t="s">
        <v>83</v>
      </c>
    </row>
    <row r="259" spans="1:65" s="13" customFormat="1">
      <c r="B259" s="162"/>
      <c r="D259" s="158" t="s">
        <v>167</v>
      </c>
      <c r="E259" s="163" t="s">
        <v>1</v>
      </c>
      <c r="F259" s="164" t="s">
        <v>1911</v>
      </c>
      <c r="H259" s="165">
        <v>4.5</v>
      </c>
      <c r="L259" s="162"/>
      <c r="M259" s="166"/>
      <c r="N259" s="167"/>
      <c r="O259" s="167"/>
      <c r="P259" s="167"/>
      <c r="Q259" s="167"/>
      <c r="R259" s="167"/>
      <c r="S259" s="167"/>
      <c r="T259" s="168"/>
      <c r="AT259" s="163" t="s">
        <v>167</v>
      </c>
      <c r="AU259" s="163" t="s">
        <v>83</v>
      </c>
      <c r="AV259" s="13" t="s">
        <v>83</v>
      </c>
      <c r="AW259" s="13" t="s">
        <v>30</v>
      </c>
      <c r="AX259" s="13" t="s">
        <v>81</v>
      </c>
      <c r="AY259" s="163" t="s">
        <v>156</v>
      </c>
    </row>
    <row r="260" spans="1:65" s="2" customFormat="1" ht="24" customHeight="1">
      <c r="A260" s="29"/>
      <c r="B260" s="145"/>
      <c r="C260" s="146" t="s">
        <v>369</v>
      </c>
      <c r="D260" s="146" t="s">
        <v>158</v>
      </c>
      <c r="E260" s="147" t="s">
        <v>250</v>
      </c>
      <c r="F260" s="148" t="s">
        <v>251</v>
      </c>
      <c r="G260" s="149" t="s">
        <v>225</v>
      </c>
      <c r="H260" s="150">
        <v>4.3</v>
      </c>
      <c r="I260" s="151">
        <v>305.06</v>
      </c>
      <c r="J260" s="151">
        <f>ROUND(I260*H260,2)</f>
        <v>1311.76</v>
      </c>
      <c r="K260" s="148" t="s">
        <v>162</v>
      </c>
      <c r="L260" s="30"/>
      <c r="M260" s="152" t="s">
        <v>1</v>
      </c>
      <c r="N260" s="153" t="s">
        <v>39</v>
      </c>
      <c r="O260" s="154">
        <v>0.72</v>
      </c>
      <c r="P260" s="154">
        <f>O260*H260</f>
        <v>3.0959999999999996</v>
      </c>
      <c r="Q260" s="154">
        <v>8.4250000000000005E-2</v>
      </c>
      <c r="R260" s="154">
        <f>Q260*H260</f>
        <v>0.36227500000000001</v>
      </c>
      <c r="S260" s="154">
        <v>0</v>
      </c>
      <c r="T260" s="155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163</v>
      </c>
      <c r="AT260" s="156" t="s">
        <v>158</v>
      </c>
      <c r="AU260" s="156" t="s">
        <v>83</v>
      </c>
      <c r="AY260" s="17" t="s">
        <v>156</v>
      </c>
      <c r="BE260" s="157">
        <f>IF(N260="základní",J260,0)</f>
        <v>1311.76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7" t="s">
        <v>81</v>
      </c>
      <c r="BK260" s="157">
        <f>ROUND(I260*H260,2)</f>
        <v>1311.76</v>
      </c>
      <c r="BL260" s="17" t="s">
        <v>163</v>
      </c>
      <c r="BM260" s="156" t="s">
        <v>1912</v>
      </c>
    </row>
    <row r="261" spans="1:65" s="2" customFormat="1" ht="48">
      <c r="A261" s="29"/>
      <c r="B261" s="30"/>
      <c r="C261" s="29"/>
      <c r="D261" s="158" t="s">
        <v>165</v>
      </c>
      <c r="E261" s="29"/>
      <c r="F261" s="159" t="s">
        <v>253</v>
      </c>
      <c r="G261" s="29"/>
      <c r="H261" s="29"/>
      <c r="I261" s="29"/>
      <c r="J261" s="29"/>
      <c r="K261" s="29"/>
      <c r="L261" s="30"/>
      <c r="M261" s="160"/>
      <c r="N261" s="161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165</v>
      </c>
      <c r="AU261" s="17" t="s">
        <v>83</v>
      </c>
    </row>
    <row r="262" spans="1:65" s="13" customFormat="1">
      <c r="B262" s="162"/>
      <c r="D262" s="158" t="s">
        <v>167</v>
      </c>
      <c r="E262" s="163" t="s">
        <v>1</v>
      </c>
      <c r="F262" s="164" t="s">
        <v>1896</v>
      </c>
      <c r="H262" s="165">
        <v>4.3</v>
      </c>
      <c r="L262" s="162"/>
      <c r="M262" s="166"/>
      <c r="N262" s="167"/>
      <c r="O262" s="167"/>
      <c r="P262" s="167"/>
      <c r="Q262" s="167"/>
      <c r="R262" s="167"/>
      <c r="S262" s="167"/>
      <c r="T262" s="168"/>
      <c r="AT262" s="163" t="s">
        <v>167</v>
      </c>
      <c r="AU262" s="163" t="s">
        <v>83</v>
      </c>
      <c r="AV262" s="13" t="s">
        <v>83</v>
      </c>
      <c r="AW262" s="13" t="s">
        <v>30</v>
      </c>
      <c r="AX262" s="13" t="s">
        <v>81</v>
      </c>
      <c r="AY262" s="163" t="s">
        <v>156</v>
      </c>
    </row>
    <row r="263" spans="1:65" s="2" customFormat="1" ht="16.5" customHeight="1">
      <c r="A263" s="29"/>
      <c r="B263" s="145"/>
      <c r="C263" s="176" t="s">
        <v>375</v>
      </c>
      <c r="D263" s="176" t="s">
        <v>254</v>
      </c>
      <c r="E263" s="177" t="s">
        <v>266</v>
      </c>
      <c r="F263" s="178" t="s">
        <v>267</v>
      </c>
      <c r="G263" s="179" t="s">
        <v>225</v>
      </c>
      <c r="H263" s="180">
        <v>4.3</v>
      </c>
      <c r="I263" s="181">
        <v>292.02999999999997</v>
      </c>
      <c r="J263" s="181">
        <f>ROUND(I263*H263,2)</f>
        <v>1255.73</v>
      </c>
      <c r="K263" s="178" t="s">
        <v>162</v>
      </c>
      <c r="L263" s="182"/>
      <c r="M263" s="183" t="s">
        <v>1</v>
      </c>
      <c r="N263" s="184" t="s">
        <v>39</v>
      </c>
      <c r="O263" s="154">
        <v>0</v>
      </c>
      <c r="P263" s="154">
        <f>O263*H263</f>
        <v>0</v>
      </c>
      <c r="Q263" s="154">
        <v>0.13100000000000001</v>
      </c>
      <c r="R263" s="154">
        <f>Q263*H263</f>
        <v>0.56330000000000002</v>
      </c>
      <c r="S263" s="154">
        <v>0</v>
      </c>
      <c r="T263" s="155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208</v>
      </c>
      <c r="AT263" s="156" t="s">
        <v>254</v>
      </c>
      <c r="AU263" s="156" t="s">
        <v>83</v>
      </c>
      <c r="AY263" s="17" t="s">
        <v>156</v>
      </c>
      <c r="BE263" s="157">
        <f>IF(N263="základní",J263,0)</f>
        <v>1255.73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81</v>
      </c>
      <c r="BK263" s="157">
        <f>ROUND(I263*H263,2)</f>
        <v>1255.73</v>
      </c>
      <c r="BL263" s="17" t="s">
        <v>163</v>
      </c>
      <c r="BM263" s="156" t="s">
        <v>1913</v>
      </c>
    </row>
    <row r="264" spans="1:65" s="2" customFormat="1">
      <c r="A264" s="29"/>
      <c r="B264" s="30"/>
      <c r="C264" s="29"/>
      <c r="D264" s="158" t="s">
        <v>165</v>
      </c>
      <c r="E264" s="29"/>
      <c r="F264" s="159" t="s">
        <v>267</v>
      </c>
      <c r="G264" s="29"/>
      <c r="H264" s="29"/>
      <c r="I264" s="29"/>
      <c r="J264" s="29"/>
      <c r="K264" s="29"/>
      <c r="L264" s="30"/>
      <c r="M264" s="160"/>
      <c r="N264" s="161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7" t="s">
        <v>165</v>
      </c>
      <c r="AU264" s="17" t="s">
        <v>83</v>
      </c>
    </row>
    <row r="265" spans="1:65" s="13" customFormat="1">
      <c r="B265" s="162"/>
      <c r="D265" s="158" t="s">
        <v>167</v>
      </c>
      <c r="E265" s="163" t="s">
        <v>1</v>
      </c>
      <c r="F265" s="164" t="s">
        <v>1896</v>
      </c>
      <c r="H265" s="165">
        <v>4.3</v>
      </c>
      <c r="L265" s="162"/>
      <c r="M265" s="166"/>
      <c r="N265" s="167"/>
      <c r="O265" s="167"/>
      <c r="P265" s="167"/>
      <c r="Q265" s="167"/>
      <c r="R265" s="167"/>
      <c r="S265" s="167"/>
      <c r="T265" s="168"/>
      <c r="AT265" s="163" t="s">
        <v>167</v>
      </c>
      <c r="AU265" s="163" t="s">
        <v>83</v>
      </c>
      <c r="AV265" s="13" t="s">
        <v>83</v>
      </c>
      <c r="AW265" s="13" t="s">
        <v>30</v>
      </c>
      <c r="AX265" s="13" t="s">
        <v>81</v>
      </c>
      <c r="AY265" s="163" t="s">
        <v>156</v>
      </c>
    </row>
    <row r="266" spans="1:65" s="2" customFormat="1" ht="24" customHeight="1">
      <c r="A266" s="29"/>
      <c r="B266" s="145"/>
      <c r="C266" s="146" t="s">
        <v>380</v>
      </c>
      <c r="D266" s="146" t="s">
        <v>158</v>
      </c>
      <c r="E266" s="147" t="s">
        <v>271</v>
      </c>
      <c r="F266" s="148" t="s">
        <v>272</v>
      </c>
      <c r="G266" s="149" t="s">
        <v>225</v>
      </c>
      <c r="H266" s="150">
        <v>172.9</v>
      </c>
      <c r="I266" s="151">
        <v>302.79000000000002</v>
      </c>
      <c r="J266" s="151">
        <f>ROUND(I266*H266,2)</f>
        <v>52352.39</v>
      </c>
      <c r="K266" s="148" t="s">
        <v>162</v>
      </c>
      <c r="L266" s="30"/>
      <c r="M266" s="152" t="s">
        <v>1</v>
      </c>
      <c r="N266" s="153" t="s">
        <v>39</v>
      </c>
      <c r="O266" s="154">
        <v>0.78400000000000003</v>
      </c>
      <c r="P266" s="154">
        <f>O266*H266</f>
        <v>135.55360000000002</v>
      </c>
      <c r="Q266" s="154">
        <v>8.5650000000000004E-2</v>
      </c>
      <c r="R266" s="154">
        <f>Q266*H266</f>
        <v>14.808885000000002</v>
      </c>
      <c r="S266" s="154">
        <v>0</v>
      </c>
      <c r="T266" s="155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163</v>
      </c>
      <c r="AT266" s="156" t="s">
        <v>158</v>
      </c>
      <c r="AU266" s="156" t="s">
        <v>83</v>
      </c>
      <c r="AY266" s="17" t="s">
        <v>156</v>
      </c>
      <c r="BE266" s="157">
        <f>IF(N266="základní",J266,0)</f>
        <v>52352.39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81</v>
      </c>
      <c r="BK266" s="157">
        <f>ROUND(I266*H266,2)</f>
        <v>52352.39</v>
      </c>
      <c r="BL266" s="17" t="s">
        <v>163</v>
      </c>
      <c r="BM266" s="156" t="s">
        <v>1914</v>
      </c>
    </row>
    <row r="267" spans="1:65" s="2" customFormat="1" ht="48">
      <c r="A267" s="29"/>
      <c r="B267" s="30"/>
      <c r="C267" s="29"/>
      <c r="D267" s="158" t="s">
        <v>165</v>
      </c>
      <c r="E267" s="29"/>
      <c r="F267" s="159" t="s">
        <v>274</v>
      </c>
      <c r="G267" s="29"/>
      <c r="H267" s="29"/>
      <c r="I267" s="29"/>
      <c r="J267" s="29"/>
      <c r="K267" s="29"/>
      <c r="L267" s="30"/>
      <c r="M267" s="160"/>
      <c r="N267" s="161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7" t="s">
        <v>165</v>
      </c>
      <c r="AU267" s="17" t="s">
        <v>83</v>
      </c>
    </row>
    <row r="268" spans="1:65" s="13" customFormat="1">
      <c r="B268" s="162"/>
      <c r="D268" s="158" t="s">
        <v>167</v>
      </c>
      <c r="E268" s="163" t="s">
        <v>1</v>
      </c>
      <c r="F268" s="164" t="s">
        <v>1898</v>
      </c>
      <c r="H268" s="165">
        <v>172.9</v>
      </c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167</v>
      </c>
      <c r="AU268" s="163" t="s">
        <v>83</v>
      </c>
      <c r="AV268" s="13" t="s">
        <v>83</v>
      </c>
      <c r="AW268" s="13" t="s">
        <v>30</v>
      </c>
      <c r="AX268" s="13" t="s">
        <v>81</v>
      </c>
      <c r="AY268" s="163" t="s">
        <v>156</v>
      </c>
    </row>
    <row r="269" spans="1:65" s="2" customFormat="1" ht="16.5" customHeight="1">
      <c r="A269" s="29"/>
      <c r="B269" s="145"/>
      <c r="C269" s="176" t="s">
        <v>386</v>
      </c>
      <c r="D269" s="176" t="s">
        <v>254</v>
      </c>
      <c r="E269" s="177" t="s">
        <v>277</v>
      </c>
      <c r="F269" s="178" t="s">
        <v>278</v>
      </c>
      <c r="G269" s="179" t="s">
        <v>225</v>
      </c>
      <c r="H269" s="180">
        <v>178.08699999999999</v>
      </c>
      <c r="I269" s="181">
        <v>361.35</v>
      </c>
      <c r="J269" s="181">
        <f>ROUND(I269*H269,2)</f>
        <v>64351.74</v>
      </c>
      <c r="K269" s="178" t="s">
        <v>162</v>
      </c>
      <c r="L269" s="182"/>
      <c r="M269" s="183" t="s">
        <v>1</v>
      </c>
      <c r="N269" s="184" t="s">
        <v>39</v>
      </c>
      <c r="O269" s="154">
        <v>0</v>
      </c>
      <c r="P269" s="154">
        <f>O269*H269</f>
        <v>0</v>
      </c>
      <c r="Q269" s="154">
        <v>0.17599999999999999</v>
      </c>
      <c r="R269" s="154">
        <f>Q269*H269</f>
        <v>31.343311999999997</v>
      </c>
      <c r="S269" s="154">
        <v>0</v>
      </c>
      <c r="T269" s="155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208</v>
      </c>
      <c r="AT269" s="156" t="s">
        <v>254</v>
      </c>
      <c r="AU269" s="156" t="s">
        <v>83</v>
      </c>
      <c r="AY269" s="17" t="s">
        <v>156</v>
      </c>
      <c r="BE269" s="157">
        <f>IF(N269="základní",J269,0)</f>
        <v>64351.74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81</v>
      </c>
      <c r="BK269" s="157">
        <f>ROUND(I269*H269,2)</f>
        <v>64351.74</v>
      </c>
      <c r="BL269" s="17" t="s">
        <v>163</v>
      </c>
      <c r="BM269" s="156" t="s">
        <v>1915</v>
      </c>
    </row>
    <row r="270" spans="1:65" s="2" customFormat="1">
      <c r="A270" s="29"/>
      <c r="B270" s="30"/>
      <c r="C270" s="29"/>
      <c r="D270" s="158" t="s">
        <v>165</v>
      </c>
      <c r="E270" s="29"/>
      <c r="F270" s="159" t="s">
        <v>278</v>
      </c>
      <c r="G270" s="29"/>
      <c r="H270" s="29"/>
      <c r="I270" s="29"/>
      <c r="J270" s="29"/>
      <c r="K270" s="29"/>
      <c r="L270" s="30"/>
      <c r="M270" s="160"/>
      <c r="N270" s="161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165</v>
      </c>
      <c r="AU270" s="17" t="s">
        <v>83</v>
      </c>
    </row>
    <row r="271" spans="1:65" s="13" customFormat="1">
      <c r="B271" s="162"/>
      <c r="D271" s="158" t="s">
        <v>167</v>
      </c>
      <c r="E271" s="163" t="s">
        <v>1</v>
      </c>
      <c r="F271" s="164" t="s">
        <v>1898</v>
      </c>
      <c r="H271" s="165">
        <v>172.9</v>
      </c>
      <c r="L271" s="162"/>
      <c r="M271" s="166"/>
      <c r="N271" s="167"/>
      <c r="O271" s="167"/>
      <c r="P271" s="167"/>
      <c r="Q271" s="167"/>
      <c r="R271" s="167"/>
      <c r="S271" s="167"/>
      <c r="T271" s="168"/>
      <c r="AT271" s="163" t="s">
        <v>167</v>
      </c>
      <c r="AU271" s="163" t="s">
        <v>83</v>
      </c>
      <c r="AV271" s="13" t="s">
        <v>83</v>
      </c>
      <c r="AW271" s="13" t="s">
        <v>30</v>
      </c>
      <c r="AX271" s="13" t="s">
        <v>81</v>
      </c>
      <c r="AY271" s="163" t="s">
        <v>156</v>
      </c>
    </row>
    <row r="272" spans="1:65" s="13" customFormat="1">
      <c r="B272" s="162"/>
      <c r="D272" s="158" t="s">
        <v>167</v>
      </c>
      <c r="F272" s="164" t="s">
        <v>1916</v>
      </c>
      <c r="H272" s="165">
        <v>178.08699999999999</v>
      </c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167</v>
      </c>
      <c r="AU272" s="163" t="s">
        <v>83</v>
      </c>
      <c r="AV272" s="13" t="s">
        <v>83</v>
      </c>
      <c r="AW272" s="13" t="s">
        <v>3</v>
      </c>
      <c r="AX272" s="13" t="s">
        <v>81</v>
      </c>
      <c r="AY272" s="163" t="s">
        <v>156</v>
      </c>
    </row>
    <row r="273" spans="1:65" s="2" customFormat="1" ht="24" customHeight="1">
      <c r="A273" s="29"/>
      <c r="B273" s="145"/>
      <c r="C273" s="146" t="s">
        <v>394</v>
      </c>
      <c r="D273" s="146" t="s">
        <v>158</v>
      </c>
      <c r="E273" s="147" t="s">
        <v>1217</v>
      </c>
      <c r="F273" s="148" t="s">
        <v>1218</v>
      </c>
      <c r="G273" s="149" t="s">
        <v>225</v>
      </c>
      <c r="H273" s="150">
        <v>122.52</v>
      </c>
      <c r="I273" s="151">
        <v>89.66</v>
      </c>
      <c r="J273" s="151">
        <f>ROUND(I273*H273,2)</f>
        <v>10985.14</v>
      </c>
      <c r="K273" s="148" t="s">
        <v>162</v>
      </c>
      <c r="L273" s="30"/>
      <c r="M273" s="152" t="s">
        <v>1</v>
      </c>
      <c r="N273" s="153" t="s">
        <v>39</v>
      </c>
      <c r="O273" s="154">
        <v>0.124</v>
      </c>
      <c r="P273" s="154">
        <f>O273*H273</f>
        <v>15.19248</v>
      </c>
      <c r="Q273" s="154">
        <v>0.10353999999999999</v>
      </c>
      <c r="R273" s="154">
        <f>Q273*H273</f>
        <v>12.685720799999999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163</v>
      </c>
      <c r="AT273" s="156" t="s">
        <v>158</v>
      </c>
      <c r="AU273" s="156" t="s">
        <v>83</v>
      </c>
      <c r="AY273" s="17" t="s">
        <v>156</v>
      </c>
      <c r="BE273" s="157">
        <f>IF(N273="základní",J273,0)</f>
        <v>10985.14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81</v>
      </c>
      <c r="BK273" s="157">
        <f>ROUND(I273*H273,2)</f>
        <v>10985.14</v>
      </c>
      <c r="BL273" s="17" t="s">
        <v>163</v>
      </c>
      <c r="BM273" s="156" t="s">
        <v>1917</v>
      </c>
    </row>
    <row r="274" spans="1:65" s="2" customFormat="1" ht="28.8">
      <c r="A274" s="29"/>
      <c r="B274" s="30"/>
      <c r="C274" s="29"/>
      <c r="D274" s="158" t="s">
        <v>165</v>
      </c>
      <c r="E274" s="29"/>
      <c r="F274" s="159" t="s">
        <v>1220</v>
      </c>
      <c r="G274" s="29"/>
      <c r="H274" s="29"/>
      <c r="I274" s="29"/>
      <c r="J274" s="29"/>
      <c r="K274" s="29"/>
      <c r="L274" s="30"/>
      <c r="M274" s="160"/>
      <c r="N274" s="161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165</v>
      </c>
      <c r="AU274" s="17" t="s">
        <v>83</v>
      </c>
    </row>
    <row r="275" spans="1:65" s="13" customFormat="1">
      <c r="B275" s="162"/>
      <c r="D275" s="158" t="s">
        <v>167</v>
      </c>
      <c r="E275" s="163" t="s">
        <v>1</v>
      </c>
      <c r="F275" s="164" t="s">
        <v>1908</v>
      </c>
      <c r="H275" s="165">
        <v>122.52</v>
      </c>
      <c r="L275" s="162"/>
      <c r="M275" s="166"/>
      <c r="N275" s="167"/>
      <c r="O275" s="167"/>
      <c r="P275" s="167"/>
      <c r="Q275" s="167"/>
      <c r="R275" s="167"/>
      <c r="S275" s="167"/>
      <c r="T275" s="168"/>
      <c r="AT275" s="163" t="s">
        <v>167</v>
      </c>
      <c r="AU275" s="163" t="s">
        <v>83</v>
      </c>
      <c r="AV275" s="13" t="s">
        <v>83</v>
      </c>
      <c r="AW275" s="13" t="s">
        <v>30</v>
      </c>
      <c r="AX275" s="13" t="s">
        <v>81</v>
      </c>
      <c r="AY275" s="163" t="s">
        <v>156</v>
      </c>
    </row>
    <row r="276" spans="1:65" s="2" customFormat="1" ht="24" customHeight="1">
      <c r="A276" s="29"/>
      <c r="B276" s="145"/>
      <c r="C276" s="146" t="s">
        <v>400</v>
      </c>
      <c r="D276" s="146" t="s">
        <v>158</v>
      </c>
      <c r="E276" s="147" t="s">
        <v>681</v>
      </c>
      <c r="F276" s="148" t="s">
        <v>682</v>
      </c>
      <c r="G276" s="149" t="s">
        <v>225</v>
      </c>
      <c r="H276" s="150">
        <v>4.5</v>
      </c>
      <c r="I276" s="151">
        <v>323.63</v>
      </c>
      <c r="J276" s="151">
        <f>ROUND(I276*H276,2)</f>
        <v>1456.34</v>
      </c>
      <c r="K276" s="148" t="s">
        <v>162</v>
      </c>
      <c r="L276" s="30"/>
      <c r="M276" s="152" t="s">
        <v>1</v>
      </c>
      <c r="N276" s="153" t="s">
        <v>39</v>
      </c>
      <c r="O276" s="154">
        <v>0.312</v>
      </c>
      <c r="P276" s="154">
        <f>O276*H276</f>
        <v>1.4039999999999999</v>
      </c>
      <c r="Q276" s="154">
        <v>0.15140000000000001</v>
      </c>
      <c r="R276" s="154">
        <f>Q276*H276</f>
        <v>0.68130000000000002</v>
      </c>
      <c r="S276" s="154">
        <v>0</v>
      </c>
      <c r="T276" s="155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163</v>
      </c>
      <c r="AT276" s="156" t="s">
        <v>158</v>
      </c>
      <c r="AU276" s="156" t="s">
        <v>83</v>
      </c>
      <c r="AY276" s="17" t="s">
        <v>156</v>
      </c>
      <c r="BE276" s="157">
        <f>IF(N276="základní",J276,0)</f>
        <v>1456.34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81</v>
      </c>
      <c r="BK276" s="157">
        <f>ROUND(I276*H276,2)</f>
        <v>1456.34</v>
      </c>
      <c r="BL276" s="17" t="s">
        <v>163</v>
      </c>
      <c r="BM276" s="156" t="s">
        <v>1918</v>
      </c>
    </row>
    <row r="277" spans="1:65" s="2" customFormat="1" ht="28.8">
      <c r="A277" s="29"/>
      <c r="B277" s="30"/>
      <c r="C277" s="29"/>
      <c r="D277" s="158" t="s">
        <v>165</v>
      </c>
      <c r="E277" s="29"/>
      <c r="F277" s="159" t="s">
        <v>684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165</v>
      </c>
      <c r="AU277" s="17" t="s">
        <v>83</v>
      </c>
    </row>
    <row r="278" spans="1:65" s="13" customFormat="1">
      <c r="B278" s="162"/>
      <c r="D278" s="158" t="s">
        <v>167</v>
      </c>
      <c r="E278" s="163" t="s">
        <v>1</v>
      </c>
      <c r="F278" s="164" t="s">
        <v>1919</v>
      </c>
      <c r="H278" s="165">
        <v>4.5</v>
      </c>
      <c r="L278" s="162"/>
      <c r="M278" s="166"/>
      <c r="N278" s="167"/>
      <c r="O278" s="167"/>
      <c r="P278" s="167"/>
      <c r="Q278" s="167"/>
      <c r="R278" s="167"/>
      <c r="S278" s="167"/>
      <c r="T278" s="168"/>
      <c r="AT278" s="163" t="s">
        <v>167</v>
      </c>
      <c r="AU278" s="163" t="s">
        <v>83</v>
      </c>
      <c r="AV278" s="13" t="s">
        <v>83</v>
      </c>
      <c r="AW278" s="13" t="s">
        <v>30</v>
      </c>
      <c r="AX278" s="13" t="s">
        <v>81</v>
      </c>
      <c r="AY278" s="163" t="s">
        <v>156</v>
      </c>
    </row>
    <row r="279" spans="1:65" s="12" customFormat="1" ht="22.95" customHeight="1">
      <c r="B279" s="133"/>
      <c r="D279" s="134" t="s">
        <v>73</v>
      </c>
      <c r="E279" s="143" t="s">
        <v>195</v>
      </c>
      <c r="F279" s="143" t="s">
        <v>1441</v>
      </c>
      <c r="J279" s="144">
        <f>BK279</f>
        <v>3566.02</v>
      </c>
      <c r="L279" s="133"/>
      <c r="M279" s="137"/>
      <c r="N279" s="138"/>
      <c r="O279" s="138"/>
      <c r="P279" s="139">
        <f>SUM(P280:P282)</f>
        <v>2.3519999999999999</v>
      </c>
      <c r="Q279" s="138"/>
      <c r="R279" s="139">
        <f>SUM(R280:R282)</f>
        <v>2.6457600000000001</v>
      </c>
      <c r="S279" s="138"/>
      <c r="T279" s="140">
        <f>SUM(T280:T282)</f>
        <v>0</v>
      </c>
      <c r="AR279" s="134" t="s">
        <v>81</v>
      </c>
      <c r="AT279" s="141" t="s">
        <v>73</v>
      </c>
      <c r="AU279" s="141" t="s">
        <v>81</v>
      </c>
      <c r="AY279" s="134" t="s">
        <v>156</v>
      </c>
      <c r="BK279" s="142">
        <f>SUM(BK280:BK282)</f>
        <v>3566.02</v>
      </c>
    </row>
    <row r="280" spans="1:65" s="2" customFormat="1" ht="16.5" customHeight="1">
      <c r="A280" s="29"/>
      <c r="B280" s="145"/>
      <c r="C280" s="146" t="s">
        <v>406</v>
      </c>
      <c r="D280" s="146" t="s">
        <v>158</v>
      </c>
      <c r="E280" s="147" t="s">
        <v>1442</v>
      </c>
      <c r="F280" s="148" t="s">
        <v>1443</v>
      </c>
      <c r="G280" s="149" t="s">
        <v>225</v>
      </c>
      <c r="H280" s="150">
        <v>9.6</v>
      </c>
      <c r="I280" s="151">
        <v>371.46</v>
      </c>
      <c r="J280" s="151">
        <f>ROUND(I280*H280,2)</f>
        <v>3566.02</v>
      </c>
      <c r="K280" s="148" t="s">
        <v>162</v>
      </c>
      <c r="L280" s="30"/>
      <c r="M280" s="152" t="s">
        <v>1</v>
      </c>
      <c r="N280" s="153" t="s">
        <v>39</v>
      </c>
      <c r="O280" s="154">
        <v>0.245</v>
      </c>
      <c r="P280" s="154">
        <f>O280*H280</f>
        <v>2.3519999999999999</v>
      </c>
      <c r="Q280" s="154">
        <v>0.27560000000000001</v>
      </c>
      <c r="R280" s="154">
        <f>Q280*H280</f>
        <v>2.6457600000000001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163</v>
      </c>
      <c r="AT280" s="156" t="s">
        <v>158</v>
      </c>
      <c r="AU280" s="156" t="s">
        <v>83</v>
      </c>
      <c r="AY280" s="17" t="s">
        <v>156</v>
      </c>
      <c r="BE280" s="157">
        <f>IF(N280="základní",J280,0)</f>
        <v>3566.02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81</v>
      </c>
      <c r="BK280" s="157">
        <f>ROUND(I280*H280,2)</f>
        <v>3566.02</v>
      </c>
      <c r="BL280" s="17" t="s">
        <v>163</v>
      </c>
      <c r="BM280" s="156" t="s">
        <v>1920</v>
      </c>
    </row>
    <row r="281" spans="1:65" s="2" customFormat="1" ht="19.2">
      <c r="A281" s="29"/>
      <c r="B281" s="30"/>
      <c r="C281" s="29"/>
      <c r="D281" s="158" t="s">
        <v>165</v>
      </c>
      <c r="E281" s="29"/>
      <c r="F281" s="159" t="s">
        <v>1445</v>
      </c>
      <c r="G281" s="29"/>
      <c r="H281" s="29"/>
      <c r="I281" s="29"/>
      <c r="J281" s="29"/>
      <c r="K281" s="29"/>
      <c r="L281" s="30"/>
      <c r="M281" s="160"/>
      <c r="N281" s="161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7" t="s">
        <v>165</v>
      </c>
      <c r="AU281" s="17" t="s">
        <v>83</v>
      </c>
    </row>
    <row r="282" spans="1:65" s="13" customFormat="1">
      <c r="B282" s="162"/>
      <c r="D282" s="158" t="s">
        <v>167</v>
      </c>
      <c r="E282" s="163" t="s">
        <v>1</v>
      </c>
      <c r="F282" s="164" t="s">
        <v>1272</v>
      </c>
      <c r="H282" s="165">
        <v>9.6</v>
      </c>
      <c r="L282" s="162"/>
      <c r="M282" s="166"/>
      <c r="N282" s="167"/>
      <c r="O282" s="167"/>
      <c r="P282" s="167"/>
      <c r="Q282" s="167"/>
      <c r="R282" s="167"/>
      <c r="S282" s="167"/>
      <c r="T282" s="168"/>
      <c r="AT282" s="163" t="s">
        <v>167</v>
      </c>
      <c r="AU282" s="163" t="s">
        <v>83</v>
      </c>
      <c r="AV282" s="13" t="s">
        <v>83</v>
      </c>
      <c r="AW282" s="13" t="s">
        <v>30</v>
      </c>
      <c r="AX282" s="13" t="s">
        <v>81</v>
      </c>
      <c r="AY282" s="163" t="s">
        <v>156</v>
      </c>
    </row>
    <row r="283" spans="1:65" s="12" customFormat="1" ht="22.95" customHeight="1">
      <c r="B283" s="133"/>
      <c r="D283" s="134" t="s">
        <v>73</v>
      </c>
      <c r="E283" s="143" t="s">
        <v>208</v>
      </c>
      <c r="F283" s="143" t="s">
        <v>788</v>
      </c>
      <c r="J283" s="144">
        <f>BK283</f>
        <v>37870.26</v>
      </c>
      <c r="L283" s="133"/>
      <c r="M283" s="137"/>
      <c r="N283" s="138"/>
      <c r="O283" s="138"/>
      <c r="P283" s="139">
        <f>SUM(P284:P304)</f>
        <v>15.084999999999997</v>
      </c>
      <c r="Q283" s="138"/>
      <c r="R283" s="139">
        <f>SUM(R284:R304)</f>
        <v>0.25820799999999999</v>
      </c>
      <c r="S283" s="138"/>
      <c r="T283" s="140">
        <f>SUM(T284:T304)</f>
        <v>0</v>
      </c>
      <c r="AR283" s="134" t="s">
        <v>81</v>
      </c>
      <c r="AT283" s="141" t="s">
        <v>73</v>
      </c>
      <c r="AU283" s="141" t="s">
        <v>81</v>
      </c>
      <c r="AY283" s="134" t="s">
        <v>156</v>
      </c>
      <c r="BK283" s="142">
        <f>SUM(BK284:BK304)</f>
        <v>37870.26</v>
      </c>
    </row>
    <row r="284" spans="1:65" s="2" customFormat="1" ht="24" customHeight="1">
      <c r="A284" s="29"/>
      <c r="B284" s="145"/>
      <c r="C284" s="146" t="s">
        <v>413</v>
      </c>
      <c r="D284" s="146" t="s">
        <v>158</v>
      </c>
      <c r="E284" s="147" t="s">
        <v>1223</v>
      </c>
      <c r="F284" s="148" t="s">
        <v>1224</v>
      </c>
      <c r="G284" s="149" t="s">
        <v>291</v>
      </c>
      <c r="H284" s="150">
        <v>3</v>
      </c>
      <c r="I284" s="151">
        <v>182.8</v>
      </c>
      <c r="J284" s="151">
        <f>ROUND(I284*H284,2)</f>
        <v>548.4</v>
      </c>
      <c r="K284" s="148" t="s">
        <v>162</v>
      </c>
      <c r="L284" s="30"/>
      <c r="M284" s="152" t="s">
        <v>1</v>
      </c>
      <c r="N284" s="153" t="s">
        <v>39</v>
      </c>
      <c r="O284" s="154">
        <v>0.19</v>
      </c>
      <c r="P284" s="154">
        <f>O284*H284</f>
        <v>0.57000000000000006</v>
      </c>
      <c r="Q284" s="154">
        <v>1.2800000000000001E-3</v>
      </c>
      <c r="R284" s="154">
        <f>Q284*H284</f>
        <v>3.8400000000000005E-3</v>
      </c>
      <c r="S284" s="154">
        <v>0</v>
      </c>
      <c r="T284" s="155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163</v>
      </c>
      <c r="AT284" s="156" t="s">
        <v>158</v>
      </c>
      <c r="AU284" s="156" t="s">
        <v>83</v>
      </c>
      <c r="AY284" s="17" t="s">
        <v>156</v>
      </c>
      <c r="BE284" s="157">
        <f>IF(N284="základní",J284,0)</f>
        <v>548.4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81</v>
      </c>
      <c r="BK284" s="157">
        <f>ROUND(I284*H284,2)</f>
        <v>548.4</v>
      </c>
      <c r="BL284" s="17" t="s">
        <v>163</v>
      </c>
      <c r="BM284" s="156" t="s">
        <v>1921</v>
      </c>
    </row>
    <row r="285" spans="1:65" s="2" customFormat="1" ht="28.8">
      <c r="A285" s="29"/>
      <c r="B285" s="30"/>
      <c r="C285" s="29"/>
      <c r="D285" s="158" t="s">
        <v>165</v>
      </c>
      <c r="E285" s="29"/>
      <c r="F285" s="159" t="s">
        <v>1226</v>
      </c>
      <c r="G285" s="29"/>
      <c r="H285" s="29"/>
      <c r="I285" s="29"/>
      <c r="J285" s="29"/>
      <c r="K285" s="29"/>
      <c r="L285" s="30"/>
      <c r="M285" s="160"/>
      <c r="N285" s="161"/>
      <c r="O285" s="55"/>
      <c r="P285" s="55"/>
      <c r="Q285" s="55"/>
      <c r="R285" s="55"/>
      <c r="S285" s="55"/>
      <c r="T285" s="5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T285" s="17" t="s">
        <v>165</v>
      </c>
      <c r="AU285" s="17" t="s">
        <v>83</v>
      </c>
    </row>
    <row r="286" spans="1:65" s="13" customFormat="1">
      <c r="B286" s="162"/>
      <c r="D286" s="158" t="s">
        <v>167</v>
      </c>
      <c r="E286" s="163" t="s">
        <v>1</v>
      </c>
      <c r="F286" s="164" t="s">
        <v>178</v>
      </c>
      <c r="H286" s="165">
        <v>3</v>
      </c>
      <c r="L286" s="162"/>
      <c r="M286" s="166"/>
      <c r="N286" s="167"/>
      <c r="O286" s="167"/>
      <c r="P286" s="167"/>
      <c r="Q286" s="167"/>
      <c r="R286" s="167"/>
      <c r="S286" s="167"/>
      <c r="T286" s="168"/>
      <c r="AT286" s="163" t="s">
        <v>167</v>
      </c>
      <c r="AU286" s="163" t="s">
        <v>83</v>
      </c>
      <c r="AV286" s="13" t="s">
        <v>83</v>
      </c>
      <c r="AW286" s="13" t="s">
        <v>30</v>
      </c>
      <c r="AX286" s="13" t="s">
        <v>81</v>
      </c>
      <c r="AY286" s="163" t="s">
        <v>156</v>
      </c>
    </row>
    <row r="287" spans="1:65" s="2" customFormat="1" ht="24" customHeight="1">
      <c r="A287" s="29"/>
      <c r="B287" s="145"/>
      <c r="C287" s="146" t="s">
        <v>418</v>
      </c>
      <c r="D287" s="146" t="s">
        <v>158</v>
      </c>
      <c r="E287" s="147" t="s">
        <v>1922</v>
      </c>
      <c r="F287" s="148" t="s">
        <v>1923</v>
      </c>
      <c r="G287" s="149" t="s">
        <v>291</v>
      </c>
      <c r="H287" s="150">
        <v>34.299999999999997</v>
      </c>
      <c r="I287" s="151">
        <v>787.31</v>
      </c>
      <c r="J287" s="151">
        <f>ROUND(I287*H287,2)</f>
        <v>27004.73</v>
      </c>
      <c r="K287" s="148" t="s">
        <v>162</v>
      </c>
      <c r="L287" s="30"/>
      <c r="M287" s="152" t="s">
        <v>1</v>
      </c>
      <c r="N287" s="153" t="s">
        <v>39</v>
      </c>
      <c r="O287" s="154">
        <v>0.3</v>
      </c>
      <c r="P287" s="154">
        <f>O287*H287</f>
        <v>10.29</v>
      </c>
      <c r="Q287" s="154">
        <v>6.3600000000000002E-3</v>
      </c>
      <c r="R287" s="154">
        <f>Q287*H287</f>
        <v>0.21814799999999998</v>
      </c>
      <c r="S287" s="154">
        <v>0</v>
      </c>
      <c r="T287" s="155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163</v>
      </c>
      <c r="AT287" s="156" t="s">
        <v>158</v>
      </c>
      <c r="AU287" s="156" t="s">
        <v>83</v>
      </c>
      <c r="AY287" s="17" t="s">
        <v>156</v>
      </c>
      <c r="BE287" s="157">
        <f>IF(N287="základní",J287,0)</f>
        <v>27004.73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81</v>
      </c>
      <c r="BK287" s="157">
        <f>ROUND(I287*H287,2)</f>
        <v>27004.73</v>
      </c>
      <c r="BL287" s="17" t="s">
        <v>163</v>
      </c>
      <c r="BM287" s="156" t="s">
        <v>1924</v>
      </c>
    </row>
    <row r="288" spans="1:65" s="2" customFormat="1" ht="28.8">
      <c r="A288" s="29"/>
      <c r="B288" s="30"/>
      <c r="C288" s="29"/>
      <c r="D288" s="158" t="s">
        <v>165</v>
      </c>
      <c r="E288" s="29"/>
      <c r="F288" s="159" t="s">
        <v>1925</v>
      </c>
      <c r="G288" s="29"/>
      <c r="H288" s="29"/>
      <c r="I288" s="29"/>
      <c r="J288" s="29"/>
      <c r="K288" s="29"/>
      <c r="L288" s="30"/>
      <c r="M288" s="160"/>
      <c r="N288" s="161"/>
      <c r="O288" s="55"/>
      <c r="P288" s="55"/>
      <c r="Q288" s="55"/>
      <c r="R288" s="55"/>
      <c r="S288" s="55"/>
      <c r="T288" s="56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T288" s="17" t="s">
        <v>165</v>
      </c>
      <c r="AU288" s="17" t="s">
        <v>83</v>
      </c>
    </row>
    <row r="289" spans="1:65" s="13" customFormat="1">
      <c r="B289" s="162"/>
      <c r="D289" s="158" t="s">
        <v>167</v>
      </c>
      <c r="E289" s="163" t="s">
        <v>1</v>
      </c>
      <c r="F289" s="164" t="s">
        <v>1926</v>
      </c>
      <c r="H289" s="165">
        <v>34.299999999999997</v>
      </c>
      <c r="L289" s="162"/>
      <c r="M289" s="166"/>
      <c r="N289" s="167"/>
      <c r="O289" s="167"/>
      <c r="P289" s="167"/>
      <c r="Q289" s="167"/>
      <c r="R289" s="167"/>
      <c r="S289" s="167"/>
      <c r="T289" s="168"/>
      <c r="AT289" s="163" t="s">
        <v>167</v>
      </c>
      <c r="AU289" s="163" t="s">
        <v>83</v>
      </c>
      <c r="AV289" s="13" t="s">
        <v>83</v>
      </c>
      <c r="AW289" s="13" t="s">
        <v>30</v>
      </c>
      <c r="AX289" s="13" t="s">
        <v>81</v>
      </c>
      <c r="AY289" s="163" t="s">
        <v>156</v>
      </c>
    </row>
    <row r="290" spans="1:65" s="2" customFormat="1" ht="24" customHeight="1">
      <c r="A290" s="29"/>
      <c r="B290" s="145"/>
      <c r="C290" s="146" t="s">
        <v>310</v>
      </c>
      <c r="D290" s="146" t="s">
        <v>158</v>
      </c>
      <c r="E290" s="147" t="s">
        <v>1241</v>
      </c>
      <c r="F290" s="148" t="s">
        <v>1242</v>
      </c>
      <c r="G290" s="149" t="s">
        <v>531</v>
      </c>
      <c r="H290" s="150">
        <v>1</v>
      </c>
      <c r="I290" s="151">
        <v>178.25</v>
      </c>
      <c r="J290" s="151">
        <f>ROUND(I290*H290,2)</f>
        <v>178.25</v>
      </c>
      <c r="K290" s="148" t="s">
        <v>162</v>
      </c>
      <c r="L290" s="30"/>
      <c r="M290" s="152" t="s">
        <v>1</v>
      </c>
      <c r="N290" s="153" t="s">
        <v>39</v>
      </c>
      <c r="O290" s="154">
        <v>0.57199999999999995</v>
      </c>
      <c r="P290" s="154">
        <f>O290*H290</f>
        <v>0.57199999999999995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6" t="s">
        <v>163</v>
      </c>
      <c r="AT290" s="156" t="s">
        <v>158</v>
      </c>
      <c r="AU290" s="156" t="s">
        <v>83</v>
      </c>
      <c r="AY290" s="17" t="s">
        <v>156</v>
      </c>
      <c r="BE290" s="157">
        <f>IF(N290="základní",J290,0)</f>
        <v>178.25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7" t="s">
        <v>81</v>
      </c>
      <c r="BK290" s="157">
        <f>ROUND(I290*H290,2)</f>
        <v>178.25</v>
      </c>
      <c r="BL290" s="17" t="s">
        <v>163</v>
      </c>
      <c r="BM290" s="156" t="s">
        <v>1927</v>
      </c>
    </row>
    <row r="291" spans="1:65" s="2" customFormat="1" ht="28.8">
      <c r="A291" s="29"/>
      <c r="B291" s="30"/>
      <c r="C291" s="29"/>
      <c r="D291" s="158" t="s">
        <v>165</v>
      </c>
      <c r="E291" s="29"/>
      <c r="F291" s="159" t="s">
        <v>1244</v>
      </c>
      <c r="G291" s="29"/>
      <c r="H291" s="29"/>
      <c r="I291" s="29"/>
      <c r="J291" s="29"/>
      <c r="K291" s="29"/>
      <c r="L291" s="30"/>
      <c r="M291" s="160"/>
      <c r="N291" s="161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165</v>
      </c>
      <c r="AU291" s="17" t="s">
        <v>83</v>
      </c>
    </row>
    <row r="292" spans="1:65" s="13" customFormat="1">
      <c r="B292" s="162"/>
      <c r="D292" s="158" t="s">
        <v>167</v>
      </c>
      <c r="E292" s="163" t="s">
        <v>1</v>
      </c>
      <c r="F292" s="164" t="s">
        <v>81</v>
      </c>
      <c r="H292" s="165">
        <v>1</v>
      </c>
      <c r="L292" s="162"/>
      <c r="M292" s="166"/>
      <c r="N292" s="167"/>
      <c r="O292" s="167"/>
      <c r="P292" s="167"/>
      <c r="Q292" s="167"/>
      <c r="R292" s="167"/>
      <c r="S292" s="167"/>
      <c r="T292" s="168"/>
      <c r="AT292" s="163" t="s">
        <v>167</v>
      </c>
      <c r="AU292" s="163" t="s">
        <v>83</v>
      </c>
      <c r="AV292" s="13" t="s">
        <v>83</v>
      </c>
      <c r="AW292" s="13" t="s">
        <v>30</v>
      </c>
      <c r="AX292" s="13" t="s">
        <v>81</v>
      </c>
      <c r="AY292" s="163" t="s">
        <v>156</v>
      </c>
    </row>
    <row r="293" spans="1:65" s="2" customFormat="1" ht="24" customHeight="1">
      <c r="A293" s="29"/>
      <c r="B293" s="145"/>
      <c r="C293" s="176" t="s">
        <v>429</v>
      </c>
      <c r="D293" s="176" t="s">
        <v>254</v>
      </c>
      <c r="E293" s="177" t="s">
        <v>1245</v>
      </c>
      <c r="F293" s="178" t="s">
        <v>1246</v>
      </c>
      <c r="G293" s="179" t="s">
        <v>531</v>
      </c>
      <c r="H293" s="180">
        <v>1</v>
      </c>
      <c r="I293" s="181">
        <v>595.09</v>
      </c>
      <c r="J293" s="181">
        <f>ROUND(I293*H293,2)</f>
        <v>595.09</v>
      </c>
      <c r="K293" s="178" t="s">
        <v>162</v>
      </c>
      <c r="L293" s="182"/>
      <c r="M293" s="183" t="s">
        <v>1</v>
      </c>
      <c r="N293" s="184" t="s">
        <v>39</v>
      </c>
      <c r="O293" s="154">
        <v>0</v>
      </c>
      <c r="P293" s="154">
        <f>O293*H293</f>
        <v>0</v>
      </c>
      <c r="Q293" s="154">
        <v>1.1000000000000001E-3</v>
      </c>
      <c r="R293" s="154">
        <f>Q293*H293</f>
        <v>1.1000000000000001E-3</v>
      </c>
      <c r="S293" s="154">
        <v>0</v>
      </c>
      <c r="T293" s="155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6" t="s">
        <v>208</v>
      </c>
      <c r="AT293" s="156" t="s">
        <v>254</v>
      </c>
      <c r="AU293" s="156" t="s">
        <v>83</v>
      </c>
      <c r="AY293" s="17" t="s">
        <v>156</v>
      </c>
      <c r="BE293" s="157">
        <f>IF(N293="základní",J293,0)</f>
        <v>595.09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81</v>
      </c>
      <c r="BK293" s="157">
        <f>ROUND(I293*H293,2)</f>
        <v>595.09</v>
      </c>
      <c r="BL293" s="17" t="s">
        <v>163</v>
      </c>
      <c r="BM293" s="156" t="s">
        <v>1928</v>
      </c>
    </row>
    <row r="294" spans="1:65" s="2" customFormat="1" ht="19.2">
      <c r="A294" s="29"/>
      <c r="B294" s="30"/>
      <c r="C294" s="29"/>
      <c r="D294" s="158" t="s">
        <v>165</v>
      </c>
      <c r="E294" s="29"/>
      <c r="F294" s="159" t="s">
        <v>1246</v>
      </c>
      <c r="G294" s="29"/>
      <c r="H294" s="29"/>
      <c r="I294" s="29"/>
      <c r="J294" s="29"/>
      <c r="K294" s="29"/>
      <c r="L294" s="30"/>
      <c r="M294" s="160"/>
      <c r="N294" s="161"/>
      <c r="O294" s="55"/>
      <c r="P294" s="55"/>
      <c r="Q294" s="55"/>
      <c r="R294" s="55"/>
      <c r="S294" s="55"/>
      <c r="T294" s="56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T294" s="17" t="s">
        <v>165</v>
      </c>
      <c r="AU294" s="17" t="s">
        <v>83</v>
      </c>
    </row>
    <row r="295" spans="1:65" s="13" customFormat="1">
      <c r="B295" s="162"/>
      <c r="D295" s="158" t="s">
        <v>167</v>
      </c>
      <c r="E295" s="163" t="s">
        <v>1</v>
      </c>
      <c r="F295" s="164" t="s">
        <v>81</v>
      </c>
      <c r="H295" s="165">
        <v>1</v>
      </c>
      <c r="L295" s="162"/>
      <c r="M295" s="166"/>
      <c r="N295" s="167"/>
      <c r="O295" s="167"/>
      <c r="P295" s="167"/>
      <c r="Q295" s="167"/>
      <c r="R295" s="167"/>
      <c r="S295" s="167"/>
      <c r="T295" s="168"/>
      <c r="AT295" s="163" t="s">
        <v>167</v>
      </c>
      <c r="AU295" s="163" t="s">
        <v>83</v>
      </c>
      <c r="AV295" s="13" t="s">
        <v>83</v>
      </c>
      <c r="AW295" s="13" t="s">
        <v>30</v>
      </c>
      <c r="AX295" s="13" t="s">
        <v>81</v>
      </c>
      <c r="AY295" s="163" t="s">
        <v>156</v>
      </c>
    </row>
    <row r="296" spans="1:65" s="2" customFormat="1" ht="24" customHeight="1">
      <c r="A296" s="29"/>
      <c r="B296" s="145"/>
      <c r="C296" s="146" t="s">
        <v>435</v>
      </c>
      <c r="D296" s="146" t="s">
        <v>158</v>
      </c>
      <c r="E296" s="147" t="s">
        <v>1929</v>
      </c>
      <c r="F296" s="148" t="s">
        <v>1930</v>
      </c>
      <c r="G296" s="149" t="s">
        <v>531</v>
      </c>
      <c r="H296" s="150">
        <v>1</v>
      </c>
      <c r="I296" s="151">
        <v>211.72</v>
      </c>
      <c r="J296" s="151">
        <f>ROUND(I296*H296,2)</f>
        <v>211.72</v>
      </c>
      <c r="K296" s="148" t="s">
        <v>162</v>
      </c>
      <c r="L296" s="30"/>
      <c r="M296" s="152" t="s">
        <v>1</v>
      </c>
      <c r="N296" s="153" t="s">
        <v>39</v>
      </c>
      <c r="O296" s="154">
        <v>0.745</v>
      </c>
      <c r="P296" s="154">
        <f>O296*H296</f>
        <v>0.745</v>
      </c>
      <c r="Q296" s="154">
        <v>1.0000000000000001E-5</v>
      </c>
      <c r="R296" s="154">
        <f>Q296*H296</f>
        <v>1.0000000000000001E-5</v>
      </c>
      <c r="S296" s="154">
        <v>0</v>
      </c>
      <c r="T296" s="155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163</v>
      </c>
      <c r="AT296" s="156" t="s">
        <v>158</v>
      </c>
      <c r="AU296" s="156" t="s">
        <v>83</v>
      </c>
      <c r="AY296" s="17" t="s">
        <v>156</v>
      </c>
      <c r="BE296" s="157">
        <f>IF(N296="základní",J296,0)</f>
        <v>211.72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81</v>
      </c>
      <c r="BK296" s="157">
        <f>ROUND(I296*H296,2)</f>
        <v>211.72</v>
      </c>
      <c r="BL296" s="17" t="s">
        <v>163</v>
      </c>
      <c r="BM296" s="156" t="s">
        <v>1931</v>
      </c>
    </row>
    <row r="297" spans="1:65" s="2" customFormat="1" ht="28.8">
      <c r="A297" s="29"/>
      <c r="B297" s="30"/>
      <c r="C297" s="29"/>
      <c r="D297" s="158" t="s">
        <v>165</v>
      </c>
      <c r="E297" s="29"/>
      <c r="F297" s="159" t="s">
        <v>1932</v>
      </c>
      <c r="G297" s="29"/>
      <c r="H297" s="29"/>
      <c r="I297" s="29"/>
      <c r="J297" s="29"/>
      <c r="K297" s="29"/>
      <c r="L297" s="30"/>
      <c r="M297" s="160"/>
      <c r="N297" s="161"/>
      <c r="O297" s="55"/>
      <c r="P297" s="55"/>
      <c r="Q297" s="55"/>
      <c r="R297" s="55"/>
      <c r="S297" s="55"/>
      <c r="T297" s="5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165</v>
      </c>
      <c r="AU297" s="17" t="s">
        <v>83</v>
      </c>
    </row>
    <row r="298" spans="1:65" s="13" customFormat="1">
      <c r="B298" s="162"/>
      <c r="D298" s="158" t="s">
        <v>167</v>
      </c>
      <c r="E298" s="163" t="s">
        <v>1</v>
      </c>
      <c r="F298" s="164" t="s">
        <v>81</v>
      </c>
      <c r="H298" s="165">
        <v>1</v>
      </c>
      <c r="L298" s="162"/>
      <c r="M298" s="166"/>
      <c r="N298" s="167"/>
      <c r="O298" s="167"/>
      <c r="P298" s="167"/>
      <c r="Q298" s="167"/>
      <c r="R298" s="167"/>
      <c r="S298" s="167"/>
      <c r="T298" s="168"/>
      <c r="AT298" s="163" t="s">
        <v>167</v>
      </c>
      <c r="AU298" s="163" t="s">
        <v>83</v>
      </c>
      <c r="AV298" s="13" t="s">
        <v>83</v>
      </c>
      <c r="AW298" s="13" t="s">
        <v>30</v>
      </c>
      <c r="AX298" s="13" t="s">
        <v>81</v>
      </c>
      <c r="AY298" s="163" t="s">
        <v>156</v>
      </c>
    </row>
    <row r="299" spans="1:65" s="2" customFormat="1" ht="16.5" customHeight="1">
      <c r="A299" s="29"/>
      <c r="B299" s="145"/>
      <c r="C299" s="176" t="s">
        <v>712</v>
      </c>
      <c r="D299" s="176" t="s">
        <v>254</v>
      </c>
      <c r="E299" s="177" t="s">
        <v>1933</v>
      </c>
      <c r="F299" s="178" t="s">
        <v>1934</v>
      </c>
      <c r="G299" s="179" t="s">
        <v>531</v>
      </c>
      <c r="H299" s="180">
        <v>1</v>
      </c>
      <c r="I299" s="181">
        <v>330.06</v>
      </c>
      <c r="J299" s="181">
        <f>ROUND(I299*H299,2)</f>
        <v>330.06</v>
      </c>
      <c r="K299" s="178" t="s">
        <v>162</v>
      </c>
      <c r="L299" s="182"/>
      <c r="M299" s="183" t="s">
        <v>1</v>
      </c>
      <c r="N299" s="184" t="s">
        <v>39</v>
      </c>
      <c r="O299" s="154">
        <v>0</v>
      </c>
      <c r="P299" s="154">
        <f>O299*H299</f>
        <v>0</v>
      </c>
      <c r="Q299" s="154">
        <v>1.1000000000000001E-3</v>
      </c>
      <c r="R299" s="154">
        <f>Q299*H299</f>
        <v>1.1000000000000001E-3</v>
      </c>
      <c r="S299" s="154">
        <v>0</v>
      </c>
      <c r="T299" s="155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6" t="s">
        <v>208</v>
      </c>
      <c r="AT299" s="156" t="s">
        <v>254</v>
      </c>
      <c r="AU299" s="156" t="s">
        <v>83</v>
      </c>
      <c r="AY299" s="17" t="s">
        <v>156</v>
      </c>
      <c r="BE299" s="157">
        <f>IF(N299="základní",J299,0)</f>
        <v>330.06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7" t="s">
        <v>81</v>
      </c>
      <c r="BK299" s="157">
        <f>ROUND(I299*H299,2)</f>
        <v>330.06</v>
      </c>
      <c r="BL299" s="17" t="s">
        <v>163</v>
      </c>
      <c r="BM299" s="156" t="s">
        <v>1935</v>
      </c>
    </row>
    <row r="300" spans="1:65" s="2" customFormat="1">
      <c r="A300" s="29"/>
      <c r="B300" s="30"/>
      <c r="C300" s="29"/>
      <c r="D300" s="158" t="s">
        <v>165</v>
      </c>
      <c r="E300" s="29"/>
      <c r="F300" s="159" t="s">
        <v>1934</v>
      </c>
      <c r="G300" s="29"/>
      <c r="H300" s="29"/>
      <c r="I300" s="29"/>
      <c r="J300" s="29"/>
      <c r="K300" s="29"/>
      <c r="L300" s="30"/>
      <c r="M300" s="160"/>
      <c r="N300" s="161"/>
      <c r="O300" s="55"/>
      <c r="P300" s="55"/>
      <c r="Q300" s="55"/>
      <c r="R300" s="55"/>
      <c r="S300" s="55"/>
      <c r="T300" s="56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T300" s="17" t="s">
        <v>165</v>
      </c>
      <c r="AU300" s="17" t="s">
        <v>83</v>
      </c>
    </row>
    <row r="301" spans="1:65" s="13" customFormat="1">
      <c r="B301" s="162"/>
      <c r="D301" s="158" t="s">
        <v>167</v>
      </c>
      <c r="E301" s="163" t="s">
        <v>1</v>
      </c>
      <c r="F301" s="164" t="s">
        <v>81</v>
      </c>
      <c r="H301" s="165">
        <v>1</v>
      </c>
      <c r="L301" s="162"/>
      <c r="M301" s="166"/>
      <c r="N301" s="167"/>
      <c r="O301" s="167"/>
      <c r="P301" s="167"/>
      <c r="Q301" s="167"/>
      <c r="R301" s="167"/>
      <c r="S301" s="167"/>
      <c r="T301" s="168"/>
      <c r="AT301" s="163" t="s">
        <v>167</v>
      </c>
      <c r="AU301" s="163" t="s">
        <v>83</v>
      </c>
      <c r="AV301" s="13" t="s">
        <v>83</v>
      </c>
      <c r="AW301" s="13" t="s">
        <v>30</v>
      </c>
      <c r="AX301" s="13" t="s">
        <v>81</v>
      </c>
      <c r="AY301" s="163" t="s">
        <v>156</v>
      </c>
    </row>
    <row r="302" spans="1:65" s="2" customFormat="1" ht="24" customHeight="1">
      <c r="A302" s="29"/>
      <c r="B302" s="145"/>
      <c r="C302" s="146" t="s">
        <v>715</v>
      </c>
      <c r="D302" s="146" t="s">
        <v>158</v>
      </c>
      <c r="E302" s="147" t="s">
        <v>1936</v>
      </c>
      <c r="F302" s="148" t="s">
        <v>1937</v>
      </c>
      <c r="G302" s="149" t="s">
        <v>531</v>
      </c>
      <c r="H302" s="150">
        <v>1</v>
      </c>
      <c r="I302" s="151">
        <v>9002.01</v>
      </c>
      <c r="J302" s="151">
        <f>ROUND(I302*H302,2)</f>
        <v>9002.01</v>
      </c>
      <c r="K302" s="148" t="s">
        <v>162</v>
      </c>
      <c r="L302" s="30"/>
      <c r="M302" s="152" t="s">
        <v>1</v>
      </c>
      <c r="N302" s="153" t="s">
        <v>39</v>
      </c>
      <c r="O302" s="154">
        <v>2.9079999999999999</v>
      </c>
      <c r="P302" s="154">
        <f>O302*H302</f>
        <v>2.9079999999999999</v>
      </c>
      <c r="Q302" s="154">
        <v>3.4009999999999999E-2</v>
      </c>
      <c r="R302" s="154">
        <f>Q302*H302</f>
        <v>3.4009999999999999E-2</v>
      </c>
      <c r="S302" s="154">
        <v>0</v>
      </c>
      <c r="T302" s="155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163</v>
      </c>
      <c r="AT302" s="156" t="s">
        <v>158</v>
      </c>
      <c r="AU302" s="156" t="s">
        <v>83</v>
      </c>
      <c r="AY302" s="17" t="s">
        <v>156</v>
      </c>
      <c r="BE302" s="157">
        <f>IF(N302="základní",J302,0)</f>
        <v>9002.01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81</v>
      </c>
      <c r="BK302" s="157">
        <f>ROUND(I302*H302,2)</f>
        <v>9002.01</v>
      </c>
      <c r="BL302" s="17" t="s">
        <v>163</v>
      </c>
      <c r="BM302" s="156" t="s">
        <v>1938</v>
      </c>
    </row>
    <row r="303" spans="1:65" s="2" customFormat="1" ht="28.8">
      <c r="A303" s="29"/>
      <c r="B303" s="30"/>
      <c r="C303" s="29"/>
      <c r="D303" s="158" t="s">
        <v>165</v>
      </c>
      <c r="E303" s="29"/>
      <c r="F303" s="159" t="s">
        <v>1939</v>
      </c>
      <c r="G303" s="29"/>
      <c r="H303" s="29"/>
      <c r="I303" s="29"/>
      <c r="J303" s="29"/>
      <c r="K303" s="29"/>
      <c r="L303" s="30"/>
      <c r="M303" s="160"/>
      <c r="N303" s="161"/>
      <c r="O303" s="55"/>
      <c r="P303" s="55"/>
      <c r="Q303" s="55"/>
      <c r="R303" s="55"/>
      <c r="S303" s="55"/>
      <c r="T303" s="56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T303" s="17" t="s">
        <v>165</v>
      </c>
      <c r="AU303" s="17" t="s">
        <v>83</v>
      </c>
    </row>
    <row r="304" spans="1:65" s="13" customFormat="1">
      <c r="B304" s="162"/>
      <c r="D304" s="158" t="s">
        <v>167</v>
      </c>
      <c r="E304" s="163" t="s">
        <v>1</v>
      </c>
      <c r="F304" s="164" t="s">
        <v>81</v>
      </c>
      <c r="H304" s="165">
        <v>1</v>
      </c>
      <c r="L304" s="162"/>
      <c r="M304" s="166"/>
      <c r="N304" s="167"/>
      <c r="O304" s="167"/>
      <c r="P304" s="167"/>
      <c r="Q304" s="167"/>
      <c r="R304" s="167"/>
      <c r="S304" s="167"/>
      <c r="T304" s="168"/>
      <c r="AT304" s="163" t="s">
        <v>167</v>
      </c>
      <c r="AU304" s="163" t="s">
        <v>83</v>
      </c>
      <c r="AV304" s="13" t="s">
        <v>83</v>
      </c>
      <c r="AW304" s="13" t="s">
        <v>30</v>
      </c>
      <c r="AX304" s="13" t="s">
        <v>81</v>
      </c>
      <c r="AY304" s="163" t="s">
        <v>156</v>
      </c>
    </row>
    <row r="305" spans="1:65" s="12" customFormat="1" ht="22.95" customHeight="1">
      <c r="B305" s="133"/>
      <c r="D305" s="134" t="s">
        <v>73</v>
      </c>
      <c r="E305" s="143" t="s">
        <v>214</v>
      </c>
      <c r="F305" s="143" t="s">
        <v>288</v>
      </c>
      <c r="J305" s="144">
        <f>BK305</f>
        <v>314817.05</v>
      </c>
      <c r="L305" s="133"/>
      <c r="M305" s="137"/>
      <c r="N305" s="138"/>
      <c r="O305" s="138"/>
      <c r="P305" s="139">
        <f>P306+SUM(P307:P366)</f>
        <v>215.42810599999999</v>
      </c>
      <c r="Q305" s="138"/>
      <c r="R305" s="139">
        <f>R306+SUM(R307:R366)</f>
        <v>45.708716680000002</v>
      </c>
      <c r="S305" s="138"/>
      <c r="T305" s="140">
        <f>T306+SUM(T307:T366)</f>
        <v>84.453149999999994</v>
      </c>
      <c r="AR305" s="134" t="s">
        <v>81</v>
      </c>
      <c r="AT305" s="141" t="s">
        <v>73</v>
      </c>
      <c r="AU305" s="141" t="s">
        <v>81</v>
      </c>
      <c r="AY305" s="134" t="s">
        <v>156</v>
      </c>
      <c r="BK305" s="142">
        <f>BK306+SUM(BK307:BK366)</f>
        <v>314817.05</v>
      </c>
    </row>
    <row r="306" spans="1:65" s="2" customFormat="1" ht="24" customHeight="1">
      <c r="A306" s="29"/>
      <c r="B306" s="145"/>
      <c r="C306" s="146" t="s">
        <v>717</v>
      </c>
      <c r="D306" s="146" t="s">
        <v>158</v>
      </c>
      <c r="E306" s="147" t="s">
        <v>1447</v>
      </c>
      <c r="F306" s="148" t="s">
        <v>1448</v>
      </c>
      <c r="G306" s="149" t="s">
        <v>531</v>
      </c>
      <c r="H306" s="150">
        <v>2</v>
      </c>
      <c r="I306" s="151">
        <v>503.07</v>
      </c>
      <c r="J306" s="151">
        <f>ROUND(I306*H306,2)</f>
        <v>1006.14</v>
      </c>
      <c r="K306" s="148" t="s">
        <v>162</v>
      </c>
      <c r="L306" s="30"/>
      <c r="M306" s="152" t="s">
        <v>1</v>
      </c>
      <c r="N306" s="153" t="s">
        <v>39</v>
      </c>
      <c r="O306" s="154">
        <v>0.22600000000000001</v>
      </c>
      <c r="P306" s="154">
        <f>O306*H306</f>
        <v>0.45200000000000001</v>
      </c>
      <c r="Q306" s="154">
        <v>0</v>
      </c>
      <c r="R306" s="154">
        <f>Q306*H306</f>
        <v>0</v>
      </c>
      <c r="S306" s="154">
        <v>0</v>
      </c>
      <c r="T306" s="155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163</v>
      </c>
      <c r="AT306" s="156" t="s">
        <v>158</v>
      </c>
      <c r="AU306" s="156" t="s">
        <v>83</v>
      </c>
      <c r="AY306" s="17" t="s">
        <v>156</v>
      </c>
      <c r="BE306" s="157">
        <f>IF(N306="základní",J306,0)</f>
        <v>1006.14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7" t="s">
        <v>81</v>
      </c>
      <c r="BK306" s="157">
        <f>ROUND(I306*H306,2)</f>
        <v>1006.14</v>
      </c>
      <c r="BL306" s="17" t="s">
        <v>163</v>
      </c>
      <c r="BM306" s="156" t="s">
        <v>1940</v>
      </c>
    </row>
    <row r="307" spans="1:65" s="2" customFormat="1" ht="19.2">
      <c r="A307" s="29"/>
      <c r="B307" s="30"/>
      <c r="C307" s="29"/>
      <c r="D307" s="158" t="s">
        <v>165</v>
      </c>
      <c r="E307" s="29"/>
      <c r="F307" s="159" t="s">
        <v>1450</v>
      </c>
      <c r="G307" s="29"/>
      <c r="H307" s="29"/>
      <c r="I307" s="29"/>
      <c r="J307" s="29"/>
      <c r="K307" s="29"/>
      <c r="L307" s="30"/>
      <c r="M307" s="160"/>
      <c r="N307" s="161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165</v>
      </c>
      <c r="AU307" s="17" t="s">
        <v>83</v>
      </c>
    </row>
    <row r="308" spans="1:65" s="13" customFormat="1">
      <c r="B308" s="162"/>
      <c r="D308" s="158" t="s">
        <v>167</v>
      </c>
      <c r="E308" s="163" t="s">
        <v>1</v>
      </c>
      <c r="F308" s="164" t="s">
        <v>83</v>
      </c>
      <c r="H308" s="165">
        <v>2</v>
      </c>
      <c r="L308" s="162"/>
      <c r="M308" s="166"/>
      <c r="N308" s="167"/>
      <c r="O308" s="167"/>
      <c r="P308" s="167"/>
      <c r="Q308" s="167"/>
      <c r="R308" s="167"/>
      <c r="S308" s="167"/>
      <c r="T308" s="168"/>
      <c r="AT308" s="163" t="s">
        <v>167</v>
      </c>
      <c r="AU308" s="163" t="s">
        <v>83</v>
      </c>
      <c r="AV308" s="13" t="s">
        <v>83</v>
      </c>
      <c r="AW308" s="13" t="s">
        <v>30</v>
      </c>
      <c r="AX308" s="13" t="s">
        <v>81</v>
      </c>
      <c r="AY308" s="163" t="s">
        <v>156</v>
      </c>
    </row>
    <row r="309" spans="1:65" s="2" customFormat="1" ht="16.5" customHeight="1">
      <c r="A309" s="29"/>
      <c r="B309" s="145"/>
      <c r="C309" s="176" t="s">
        <v>719</v>
      </c>
      <c r="D309" s="176" t="s">
        <v>254</v>
      </c>
      <c r="E309" s="177" t="s">
        <v>1451</v>
      </c>
      <c r="F309" s="178" t="s">
        <v>1452</v>
      </c>
      <c r="G309" s="179" t="s">
        <v>531</v>
      </c>
      <c r="H309" s="180">
        <v>2</v>
      </c>
      <c r="I309" s="181">
        <v>306.75</v>
      </c>
      <c r="J309" s="181">
        <f>ROUND(I309*H309,2)</f>
        <v>613.5</v>
      </c>
      <c r="K309" s="178" t="s">
        <v>162</v>
      </c>
      <c r="L309" s="182"/>
      <c r="M309" s="183" t="s">
        <v>1</v>
      </c>
      <c r="N309" s="184" t="s">
        <v>39</v>
      </c>
      <c r="O309" s="154">
        <v>0</v>
      </c>
      <c r="P309" s="154">
        <f>O309*H309</f>
        <v>0</v>
      </c>
      <c r="Q309" s="154">
        <v>2.0999999999999999E-3</v>
      </c>
      <c r="R309" s="154">
        <f>Q309*H309</f>
        <v>4.1999999999999997E-3</v>
      </c>
      <c r="S309" s="154">
        <v>0</v>
      </c>
      <c r="T309" s="155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208</v>
      </c>
      <c r="AT309" s="156" t="s">
        <v>254</v>
      </c>
      <c r="AU309" s="156" t="s">
        <v>83</v>
      </c>
      <c r="AY309" s="17" t="s">
        <v>156</v>
      </c>
      <c r="BE309" s="157">
        <f>IF(N309="základní",J309,0)</f>
        <v>613.5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7" t="s">
        <v>81</v>
      </c>
      <c r="BK309" s="157">
        <f>ROUND(I309*H309,2)</f>
        <v>613.5</v>
      </c>
      <c r="BL309" s="17" t="s">
        <v>163</v>
      </c>
      <c r="BM309" s="156" t="s">
        <v>1941</v>
      </c>
    </row>
    <row r="310" spans="1:65" s="2" customFormat="1">
      <c r="A310" s="29"/>
      <c r="B310" s="30"/>
      <c r="C310" s="29"/>
      <c r="D310" s="158" t="s">
        <v>165</v>
      </c>
      <c r="E310" s="29"/>
      <c r="F310" s="159" t="s">
        <v>1452</v>
      </c>
      <c r="G310" s="29"/>
      <c r="H310" s="29"/>
      <c r="I310" s="29"/>
      <c r="J310" s="29"/>
      <c r="K310" s="29"/>
      <c r="L310" s="30"/>
      <c r="M310" s="160"/>
      <c r="N310" s="161"/>
      <c r="O310" s="55"/>
      <c r="P310" s="55"/>
      <c r="Q310" s="55"/>
      <c r="R310" s="55"/>
      <c r="S310" s="55"/>
      <c r="T310" s="5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T310" s="17" t="s">
        <v>165</v>
      </c>
      <c r="AU310" s="17" t="s">
        <v>83</v>
      </c>
    </row>
    <row r="311" spans="1:65" s="13" customFormat="1">
      <c r="B311" s="162"/>
      <c r="D311" s="158" t="s">
        <v>167</v>
      </c>
      <c r="E311" s="163" t="s">
        <v>1</v>
      </c>
      <c r="F311" s="164" t="s">
        <v>1942</v>
      </c>
      <c r="H311" s="165">
        <v>2</v>
      </c>
      <c r="L311" s="162"/>
      <c r="M311" s="166"/>
      <c r="N311" s="167"/>
      <c r="O311" s="167"/>
      <c r="P311" s="167"/>
      <c r="Q311" s="167"/>
      <c r="R311" s="167"/>
      <c r="S311" s="167"/>
      <c r="T311" s="168"/>
      <c r="AT311" s="163" t="s">
        <v>167</v>
      </c>
      <c r="AU311" s="163" t="s">
        <v>83</v>
      </c>
      <c r="AV311" s="13" t="s">
        <v>83</v>
      </c>
      <c r="AW311" s="13" t="s">
        <v>30</v>
      </c>
      <c r="AX311" s="13" t="s">
        <v>81</v>
      </c>
      <c r="AY311" s="163" t="s">
        <v>156</v>
      </c>
    </row>
    <row r="312" spans="1:65" s="2" customFormat="1" ht="24" customHeight="1">
      <c r="A312" s="29"/>
      <c r="B312" s="145"/>
      <c r="C312" s="146" t="s">
        <v>721</v>
      </c>
      <c r="D312" s="146" t="s">
        <v>158</v>
      </c>
      <c r="E312" s="147" t="s">
        <v>318</v>
      </c>
      <c r="F312" s="148" t="s">
        <v>319</v>
      </c>
      <c r="G312" s="149" t="s">
        <v>291</v>
      </c>
      <c r="H312" s="150">
        <v>43.8</v>
      </c>
      <c r="I312" s="151">
        <v>397.33</v>
      </c>
      <c r="J312" s="151">
        <f>ROUND(I312*H312,2)</f>
        <v>17403.05</v>
      </c>
      <c r="K312" s="148" t="s">
        <v>162</v>
      </c>
      <c r="L312" s="30"/>
      <c r="M312" s="152" t="s">
        <v>1</v>
      </c>
      <c r="N312" s="153" t="s">
        <v>39</v>
      </c>
      <c r="O312" s="154">
        <v>0.26800000000000002</v>
      </c>
      <c r="P312" s="154">
        <f>O312*H312</f>
        <v>11.7384</v>
      </c>
      <c r="Q312" s="154">
        <v>0.15540000000000001</v>
      </c>
      <c r="R312" s="154">
        <f>Q312*H312</f>
        <v>6.8065199999999999</v>
      </c>
      <c r="S312" s="154">
        <v>0</v>
      </c>
      <c r="T312" s="155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6" t="s">
        <v>163</v>
      </c>
      <c r="AT312" s="156" t="s">
        <v>158</v>
      </c>
      <c r="AU312" s="156" t="s">
        <v>83</v>
      </c>
      <c r="AY312" s="17" t="s">
        <v>156</v>
      </c>
      <c r="BE312" s="157">
        <f>IF(N312="základní",J312,0)</f>
        <v>17403.05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81</v>
      </c>
      <c r="BK312" s="157">
        <f>ROUND(I312*H312,2)</f>
        <v>17403.05</v>
      </c>
      <c r="BL312" s="17" t="s">
        <v>163</v>
      </c>
      <c r="BM312" s="156" t="s">
        <v>1943</v>
      </c>
    </row>
    <row r="313" spans="1:65" s="2" customFormat="1" ht="28.8">
      <c r="A313" s="29"/>
      <c r="B313" s="30"/>
      <c r="C313" s="29"/>
      <c r="D313" s="158" t="s">
        <v>165</v>
      </c>
      <c r="E313" s="29"/>
      <c r="F313" s="159" t="s">
        <v>321</v>
      </c>
      <c r="G313" s="29"/>
      <c r="H313" s="29"/>
      <c r="I313" s="29"/>
      <c r="J313" s="29"/>
      <c r="K313" s="29"/>
      <c r="L313" s="30"/>
      <c r="M313" s="160"/>
      <c r="N313" s="161"/>
      <c r="O313" s="55"/>
      <c r="P313" s="55"/>
      <c r="Q313" s="55"/>
      <c r="R313" s="55"/>
      <c r="S313" s="55"/>
      <c r="T313" s="56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T313" s="17" t="s">
        <v>165</v>
      </c>
      <c r="AU313" s="17" t="s">
        <v>83</v>
      </c>
    </row>
    <row r="314" spans="1:65" s="13" customFormat="1">
      <c r="B314" s="162"/>
      <c r="D314" s="158" t="s">
        <v>167</v>
      </c>
      <c r="E314" s="163" t="s">
        <v>1</v>
      </c>
      <c r="F314" s="164" t="s">
        <v>1944</v>
      </c>
      <c r="H314" s="165">
        <v>43.8</v>
      </c>
      <c r="L314" s="162"/>
      <c r="M314" s="166"/>
      <c r="N314" s="167"/>
      <c r="O314" s="167"/>
      <c r="P314" s="167"/>
      <c r="Q314" s="167"/>
      <c r="R314" s="167"/>
      <c r="S314" s="167"/>
      <c r="T314" s="168"/>
      <c r="AT314" s="163" t="s">
        <v>167</v>
      </c>
      <c r="AU314" s="163" t="s">
        <v>83</v>
      </c>
      <c r="AV314" s="13" t="s">
        <v>83</v>
      </c>
      <c r="AW314" s="13" t="s">
        <v>30</v>
      </c>
      <c r="AX314" s="13" t="s">
        <v>81</v>
      </c>
      <c r="AY314" s="163" t="s">
        <v>156</v>
      </c>
    </row>
    <row r="315" spans="1:65" s="2" customFormat="1" ht="24" customHeight="1">
      <c r="A315" s="29"/>
      <c r="B315" s="145"/>
      <c r="C315" s="176" t="s">
        <v>969</v>
      </c>
      <c r="D315" s="176" t="s">
        <v>254</v>
      </c>
      <c r="E315" s="177" t="s">
        <v>323</v>
      </c>
      <c r="F315" s="178" t="s">
        <v>324</v>
      </c>
      <c r="G315" s="179" t="s">
        <v>291</v>
      </c>
      <c r="H315" s="180">
        <v>28.582999999999998</v>
      </c>
      <c r="I315" s="181">
        <v>139.63</v>
      </c>
      <c r="J315" s="181">
        <f>ROUND(I315*H315,2)</f>
        <v>3991.04</v>
      </c>
      <c r="K315" s="178" t="s">
        <v>162</v>
      </c>
      <c r="L315" s="182"/>
      <c r="M315" s="183" t="s">
        <v>1</v>
      </c>
      <c r="N315" s="184" t="s">
        <v>39</v>
      </c>
      <c r="O315" s="154">
        <v>0</v>
      </c>
      <c r="P315" s="154">
        <f>O315*H315</f>
        <v>0</v>
      </c>
      <c r="Q315" s="154">
        <v>4.8300000000000003E-2</v>
      </c>
      <c r="R315" s="154">
        <f>Q315*H315</f>
        <v>1.3805589</v>
      </c>
      <c r="S315" s="154">
        <v>0</v>
      </c>
      <c r="T315" s="155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6" t="s">
        <v>208</v>
      </c>
      <c r="AT315" s="156" t="s">
        <v>254</v>
      </c>
      <c r="AU315" s="156" t="s">
        <v>83</v>
      </c>
      <c r="AY315" s="17" t="s">
        <v>156</v>
      </c>
      <c r="BE315" s="157">
        <f>IF(N315="základní",J315,0)</f>
        <v>3991.04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7" t="s">
        <v>81</v>
      </c>
      <c r="BK315" s="157">
        <f>ROUND(I315*H315,2)</f>
        <v>3991.04</v>
      </c>
      <c r="BL315" s="17" t="s">
        <v>163</v>
      </c>
      <c r="BM315" s="156" t="s">
        <v>1945</v>
      </c>
    </row>
    <row r="316" spans="1:65" s="2" customFormat="1">
      <c r="A316" s="29"/>
      <c r="B316" s="30"/>
      <c r="C316" s="29"/>
      <c r="D316" s="158" t="s">
        <v>165</v>
      </c>
      <c r="E316" s="29"/>
      <c r="F316" s="159" t="s">
        <v>324</v>
      </c>
      <c r="G316" s="29"/>
      <c r="H316" s="29"/>
      <c r="I316" s="29"/>
      <c r="J316" s="29"/>
      <c r="K316" s="29"/>
      <c r="L316" s="30"/>
      <c r="M316" s="160"/>
      <c r="N316" s="161"/>
      <c r="O316" s="55"/>
      <c r="P316" s="55"/>
      <c r="Q316" s="55"/>
      <c r="R316" s="55"/>
      <c r="S316" s="55"/>
      <c r="T316" s="5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T316" s="17" t="s">
        <v>165</v>
      </c>
      <c r="AU316" s="17" t="s">
        <v>83</v>
      </c>
    </row>
    <row r="317" spans="1:65" s="13" customFormat="1">
      <c r="B317" s="162"/>
      <c r="D317" s="158" t="s">
        <v>167</v>
      </c>
      <c r="E317" s="163" t="s">
        <v>1</v>
      </c>
      <c r="F317" s="164" t="s">
        <v>1946</v>
      </c>
      <c r="H317" s="165">
        <v>28.3</v>
      </c>
      <c r="L317" s="162"/>
      <c r="M317" s="166"/>
      <c r="N317" s="167"/>
      <c r="O317" s="167"/>
      <c r="P317" s="167"/>
      <c r="Q317" s="167"/>
      <c r="R317" s="167"/>
      <c r="S317" s="167"/>
      <c r="T317" s="168"/>
      <c r="AT317" s="163" t="s">
        <v>167</v>
      </c>
      <c r="AU317" s="163" t="s">
        <v>83</v>
      </c>
      <c r="AV317" s="13" t="s">
        <v>83</v>
      </c>
      <c r="AW317" s="13" t="s">
        <v>30</v>
      </c>
      <c r="AX317" s="13" t="s">
        <v>81</v>
      </c>
      <c r="AY317" s="163" t="s">
        <v>156</v>
      </c>
    </row>
    <row r="318" spans="1:65" s="13" customFormat="1">
      <c r="B318" s="162"/>
      <c r="D318" s="158" t="s">
        <v>167</v>
      </c>
      <c r="F318" s="164" t="s">
        <v>1947</v>
      </c>
      <c r="H318" s="165">
        <v>28.582999999999998</v>
      </c>
      <c r="L318" s="162"/>
      <c r="M318" s="166"/>
      <c r="N318" s="167"/>
      <c r="O318" s="167"/>
      <c r="P318" s="167"/>
      <c r="Q318" s="167"/>
      <c r="R318" s="167"/>
      <c r="S318" s="167"/>
      <c r="T318" s="168"/>
      <c r="AT318" s="163" t="s">
        <v>167</v>
      </c>
      <c r="AU318" s="163" t="s">
        <v>83</v>
      </c>
      <c r="AV318" s="13" t="s">
        <v>83</v>
      </c>
      <c r="AW318" s="13" t="s">
        <v>3</v>
      </c>
      <c r="AX318" s="13" t="s">
        <v>81</v>
      </c>
      <c r="AY318" s="163" t="s">
        <v>156</v>
      </c>
    </row>
    <row r="319" spans="1:65" s="2" customFormat="1" ht="16.5" customHeight="1">
      <c r="A319" s="29"/>
      <c r="B319" s="145"/>
      <c r="C319" s="176" t="s">
        <v>975</v>
      </c>
      <c r="D319" s="176" t="s">
        <v>254</v>
      </c>
      <c r="E319" s="177" t="s">
        <v>937</v>
      </c>
      <c r="F319" s="178" t="s">
        <v>938</v>
      </c>
      <c r="G319" s="179" t="s">
        <v>291</v>
      </c>
      <c r="H319" s="180">
        <v>15.654999999999999</v>
      </c>
      <c r="I319" s="181">
        <v>166.38</v>
      </c>
      <c r="J319" s="181">
        <f>ROUND(I319*H319,2)</f>
        <v>2604.6799999999998</v>
      </c>
      <c r="K319" s="178" t="s">
        <v>162</v>
      </c>
      <c r="L319" s="182"/>
      <c r="M319" s="183" t="s">
        <v>1</v>
      </c>
      <c r="N319" s="184" t="s">
        <v>39</v>
      </c>
      <c r="O319" s="154">
        <v>0</v>
      </c>
      <c r="P319" s="154">
        <f>O319*H319</f>
        <v>0</v>
      </c>
      <c r="Q319" s="154">
        <v>8.1000000000000003E-2</v>
      </c>
      <c r="R319" s="154">
        <f>Q319*H319</f>
        <v>1.2680549999999999</v>
      </c>
      <c r="S319" s="154">
        <v>0</v>
      </c>
      <c r="T319" s="155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6" t="s">
        <v>208</v>
      </c>
      <c r="AT319" s="156" t="s">
        <v>254</v>
      </c>
      <c r="AU319" s="156" t="s">
        <v>83</v>
      </c>
      <c r="AY319" s="17" t="s">
        <v>156</v>
      </c>
      <c r="BE319" s="157">
        <f>IF(N319="základní",J319,0)</f>
        <v>2604.6799999999998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7" t="s">
        <v>81</v>
      </c>
      <c r="BK319" s="157">
        <f>ROUND(I319*H319,2)</f>
        <v>2604.6799999999998</v>
      </c>
      <c r="BL319" s="17" t="s">
        <v>163</v>
      </c>
      <c r="BM319" s="156" t="s">
        <v>1948</v>
      </c>
    </row>
    <row r="320" spans="1:65" s="2" customFormat="1">
      <c r="A320" s="29"/>
      <c r="B320" s="30"/>
      <c r="C320" s="29"/>
      <c r="D320" s="158" t="s">
        <v>165</v>
      </c>
      <c r="E320" s="29"/>
      <c r="F320" s="159" t="s">
        <v>938</v>
      </c>
      <c r="G320" s="29"/>
      <c r="H320" s="29"/>
      <c r="I320" s="29"/>
      <c r="J320" s="29"/>
      <c r="K320" s="29"/>
      <c r="L320" s="30"/>
      <c r="M320" s="160"/>
      <c r="N320" s="161"/>
      <c r="O320" s="55"/>
      <c r="P320" s="55"/>
      <c r="Q320" s="55"/>
      <c r="R320" s="55"/>
      <c r="S320" s="55"/>
      <c r="T320" s="56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T320" s="17" t="s">
        <v>165</v>
      </c>
      <c r="AU320" s="17" t="s">
        <v>83</v>
      </c>
    </row>
    <row r="321" spans="1:65" s="13" customFormat="1">
      <c r="B321" s="162"/>
      <c r="D321" s="158" t="s">
        <v>167</v>
      </c>
      <c r="E321" s="163" t="s">
        <v>1</v>
      </c>
      <c r="F321" s="164" t="s">
        <v>1473</v>
      </c>
      <c r="H321" s="165">
        <v>15.5</v>
      </c>
      <c r="L321" s="162"/>
      <c r="M321" s="166"/>
      <c r="N321" s="167"/>
      <c r="O321" s="167"/>
      <c r="P321" s="167"/>
      <c r="Q321" s="167"/>
      <c r="R321" s="167"/>
      <c r="S321" s="167"/>
      <c r="T321" s="168"/>
      <c r="AT321" s="163" t="s">
        <v>167</v>
      </c>
      <c r="AU321" s="163" t="s">
        <v>83</v>
      </c>
      <c r="AV321" s="13" t="s">
        <v>83</v>
      </c>
      <c r="AW321" s="13" t="s">
        <v>30</v>
      </c>
      <c r="AX321" s="13" t="s">
        <v>81</v>
      </c>
      <c r="AY321" s="163" t="s">
        <v>156</v>
      </c>
    </row>
    <row r="322" spans="1:65" s="13" customFormat="1">
      <c r="B322" s="162"/>
      <c r="D322" s="158" t="s">
        <v>167</v>
      </c>
      <c r="F322" s="164" t="s">
        <v>1949</v>
      </c>
      <c r="H322" s="165">
        <v>15.654999999999999</v>
      </c>
      <c r="L322" s="162"/>
      <c r="M322" s="166"/>
      <c r="N322" s="167"/>
      <c r="O322" s="167"/>
      <c r="P322" s="167"/>
      <c r="Q322" s="167"/>
      <c r="R322" s="167"/>
      <c r="S322" s="167"/>
      <c r="T322" s="168"/>
      <c r="AT322" s="163" t="s">
        <v>167</v>
      </c>
      <c r="AU322" s="163" t="s">
        <v>83</v>
      </c>
      <c r="AV322" s="13" t="s">
        <v>83</v>
      </c>
      <c r="AW322" s="13" t="s">
        <v>3</v>
      </c>
      <c r="AX322" s="13" t="s">
        <v>81</v>
      </c>
      <c r="AY322" s="163" t="s">
        <v>156</v>
      </c>
    </row>
    <row r="323" spans="1:65" s="2" customFormat="1" ht="24" customHeight="1">
      <c r="A323" s="29"/>
      <c r="B323" s="145"/>
      <c r="C323" s="146" t="s">
        <v>980</v>
      </c>
      <c r="D323" s="146" t="s">
        <v>158</v>
      </c>
      <c r="E323" s="147" t="s">
        <v>327</v>
      </c>
      <c r="F323" s="148" t="s">
        <v>328</v>
      </c>
      <c r="G323" s="149" t="s">
        <v>291</v>
      </c>
      <c r="H323" s="150">
        <v>104.6</v>
      </c>
      <c r="I323" s="151">
        <v>388.09</v>
      </c>
      <c r="J323" s="151">
        <f>ROUND(I323*H323,2)</f>
        <v>40594.21</v>
      </c>
      <c r="K323" s="148" t="s">
        <v>162</v>
      </c>
      <c r="L323" s="30"/>
      <c r="M323" s="152" t="s">
        <v>1</v>
      </c>
      <c r="N323" s="153" t="s">
        <v>39</v>
      </c>
      <c r="O323" s="154">
        <v>0.216</v>
      </c>
      <c r="P323" s="154">
        <f>O323*H323</f>
        <v>22.593599999999999</v>
      </c>
      <c r="Q323" s="154">
        <v>0.1295</v>
      </c>
      <c r="R323" s="154">
        <f>Q323*H323</f>
        <v>13.5457</v>
      </c>
      <c r="S323" s="154">
        <v>0</v>
      </c>
      <c r="T323" s="155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6" t="s">
        <v>163</v>
      </c>
      <c r="AT323" s="156" t="s">
        <v>158</v>
      </c>
      <c r="AU323" s="156" t="s">
        <v>83</v>
      </c>
      <c r="AY323" s="17" t="s">
        <v>156</v>
      </c>
      <c r="BE323" s="157">
        <f>IF(N323="základní",J323,0)</f>
        <v>40594.21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7" t="s">
        <v>81</v>
      </c>
      <c r="BK323" s="157">
        <f>ROUND(I323*H323,2)</f>
        <v>40594.21</v>
      </c>
      <c r="BL323" s="17" t="s">
        <v>163</v>
      </c>
      <c r="BM323" s="156" t="s">
        <v>1950</v>
      </c>
    </row>
    <row r="324" spans="1:65" s="2" customFormat="1" ht="38.4">
      <c r="A324" s="29"/>
      <c r="B324" s="30"/>
      <c r="C324" s="29"/>
      <c r="D324" s="158" t="s">
        <v>165</v>
      </c>
      <c r="E324" s="29"/>
      <c r="F324" s="159" t="s">
        <v>330</v>
      </c>
      <c r="G324" s="29"/>
      <c r="H324" s="29"/>
      <c r="I324" s="29"/>
      <c r="J324" s="29"/>
      <c r="K324" s="29"/>
      <c r="L324" s="30"/>
      <c r="M324" s="160"/>
      <c r="N324" s="161"/>
      <c r="O324" s="55"/>
      <c r="P324" s="55"/>
      <c r="Q324" s="55"/>
      <c r="R324" s="55"/>
      <c r="S324" s="55"/>
      <c r="T324" s="5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T324" s="17" t="s">
        <v>165</v>
      </c>
      <c r="AU324" s="17" t="s">
        <v>83</v>
      </c>
    </row>
    <row r="325" spans="1:65" s="13" customFormat="1">
      <c r="B325" s="162"/>
      <c r="D325" s="158" t="s">
        <v>167</v>
      </c>
      <c r="E325" s="163" t="s">
        <v>1</v>
      </c>
      <c r="F325" s="164" t="s">
        <v>1951</v>
      </c>
      <c r="H325" s="165">
        <v>104.6</v>
      </c>
      <c r="L325" s="162"/>
      <c r="M325" s="166"/>
      <c r="N325" s="167"/>
      <c r="O325" s="167"/>
      <c r="P325" s="167"/>
      <c r="Q325" s="167"/>
      <c r="R325" s="167"/>
      <c r="S325" s="167"/>
      <c r="T325" s="168"/>
      <c r="AT325" s="163" t="s">
        <v>167</v>
      </c>
      <c r="AU325" s="163" t="s">
        <v>83</v>
      </c>
      <c r="AV325" s="13" t="s">
        <v>83</v>
      </c>
      <c r="AW325" s="13" t="s">
        <v>30</v>
      </c>
      <c r="AX325" s="13" t="s">
        <v>81</v>
      </c>
      <c r="AY325" s="163" t="s">
        <v>156</v>
      </c>
    </row>
    <row r="326" spans="1:65" s="2" customFormat="1" ht="16.5" customHeight="1">
      <c r="A326" s="29"/>
      <c r="B326" s="145"/>
      <c r="C326" s="176" t="s">
        <v>576</v>
      </c>
      <c r="D326" s="176" t="s">
        <v>254</v>
      </c>
      <c r="E326" s="177" t="s">
        <v>333</v>
      </c>
      <c r="F326" s="178" t="s">
        <v>334</v>
      </c>
      <c r="G326" s="179" t="s">
        <v>291</v>
      </c>
      <c r="H326" s="180">
        <v>105.646</v>
      </c>
      <c r="I326" s="181">
        <v>119.51</v>
      </c>
      <c r="J326" s="181">
        <f>ROUND(I326*H326,2)</f>
        <v>12625.75</v>
      </c>
      <c r="K326" s="178" t="s">
        <v>162</v>
      </c>
      <c r="L326" s="182"/>
      <c r="M326" s="183" t="s">
        <v>1</v>
      </c>
      <c r="N326" s="184" t="s">
        <v>39</v>
      </c>
      <c r="O326" s="154">
        <v>0</v>
      </c>
      <c r="P326" s="154">
        <f>O326*H326</f>
        <v>0</v>
      </c>
      <c r="Q326" s="154">
        <v>4.4999999999999998E-2</v>
      </c>
      <c r="R326" s="154">
        <f>Q326*H326</f>
        <v>4.7540699999999996</v>
      </c>
      <c r="S326" s="154">
        <v>0</v>
      </c>
      <c r="T326" s="155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6" t="s">
        <v>208</v>
      </c>
      <c r="AT326" s="156" t="s">
        <v>254</v>
      </c>
      <c r="AU326" s="156" t="s">
        <v>83</v>
      </c>
      <c r="AY326" s="17" t="s">
        <v>156</v>
      </c>
      <c r="BE326" s="157">
        <f>IF(N326="základní",J326,0)</f>
        <v>12625.75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7" t="s">
        <v>81</v>
      </c>
      <c r="BK326" s="157">
        <f>ROUND(I326*H326,2)</f>
        <v>12625.75</v>
      </c>
      <c r="BL326" s="17" t="s">
        <v>163</v>
      </c>
      <c r="BM326" s="156" t="s">
        <v>1952</v>
      </c>
    </row>
    <row r="327" spans="1:65" s="2" customFormat="1">
      <c r="A327" s="29"/>
      <c r="B327" s="30"/>
      <c r="C327" s="29"/>
      <c r="D327" s="158" t="s">
        <v>165</v>
      </c>
      <c r="E327" s="29"/>
      <c r="F327" s="159" t="s">
        <v>334</v>
      </c>
      <c r="G327" s="29"/>
      <c r="H327" s="29"/>
      <c r="I327" s="29"/>
      <c r="J327" s="29"/>
      <c r="K327" s="29"/>
      <c r="L327" s="30"/>
      <c r="M327" s="160"/>
      <c r="N327" s="161"/>
      <c r="O327" s="55"/>
      <c r="P327" s="55"/>
      <c r="Q327" s="55"/>
      <c r="R327" s="55"/>
      <c r="S327" s="55"/>
      <c r="T327" s="56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T327" s="17" t="s">
        <v>165</v>
      </c>
      <c r="AU327" s="17" t="s">
        <v>83</v>
      </c>
    </row>
    <row r="328" spans="1:65" s="13" customFormat="1">
      <c r="B328" s="162"/>
      <c r="D328" s="158" t="s">
        <v>167</v>
      </c>
      <c r="E328" s="163" t="s">
        <v>1</v>
      </c>
      <c r="F328" s="164" t="s">
        <v>1951</v>
      </c>
      <c r="H328" s="165">
        <v>104.6</v>
      </c>
      <c r="L328" s="162"/>
      <c r="M328" s="166"/>
      <c r="N328" s="167"/>
      <c r="O328" s="167"/>
      <c r="P328" s="167"/>
      <c r="Q328" s="167"/>
      <c r="R328" s="167"/>
      <c r="S328" s="167"/>
      <c r="T328" s="168"/>
      <c r="AT328" s="163" t="s">
        <v>167</v>
      </c>
      <c r="AU328" s="163" t="s">
        <v>83</v>
      </c>
      <c r="AV328" s="13" t="s">
        <v>83</v>
      </c>
      <c r="AW328" s="13" t="s">
        <v>30</v>
      </c>
      <c r="AX328" s="13" t="s">
        <v>81</v>
      </c>
      <c r="AY328" s="163" t="s">
        <v>156</v>
      </c>
    </row>
    <row r="329" spans="1:65" s="13" customFormat="1">
      <c r="B329" s="162"/>
      <c r="D329" s="158" t="s">
        <v>167</v>
      </c>
      <c r="F329" s="164" t="s">
        <v>1953</v>
      </c>
      <c r="H329" s="165">
        <v>105.646</v>
      </c>
      <c r="L329" s="162"/>
      <c r="M329" s="166"/>
      <c r="N329" s="167"/>
      <c r="O329" s="167"/>
      <c r="P329" s="167"/>
      <c r="Q329" s="167"/>
      <c r="R329" s="167"/>
      <c r="S329" s="167"/>
      <c r="T329" s="168"/>
      <c r="AT329" s="163" t="s">
        <v>167</v>
      </c>
      <c r="AU329" s="163" t="s">
        <v>83</v>
      </c>
      <c r="AV329" s="13" t="s">
        <v>83</v>
      </c>
      <c r="AW329" s="13" t="s">
        <v>3</v>
      </c>
      <c r="AX329" s="13" t="s">
        <v>81</v>
      </c>
      <c r="AY329" s="163" t="s">
        <v>156</v>
      </c>
    </row>
    <row r="330" spans="1:65" s="2" customFormat="1" ht="24" customHeight="1">
      <c r="A330" s="29"/>
      <c r="B330" s="145"/>
      <c r="C330" s="146" t="s">
        <v>589</v>
      </c>
      <c r="D330" s="146" t="s">
        <v>158</v>
      </c>
      <c r="E330" s="147" t="s">
        <v>808</v>
      </c>
      <c r="F330" s="148" t="s">
        <v>809</v>
      </c>
      <c r="G330" s="149" t="s">
        <v>161</v>
      </c>
      <c r="H330" s="150">
        <v>2.0739999999999998</v>
      </c>
      <c r="I330" s="151">
        <v>4390.16</v>
      </c>
      <c r="J330" s="151">
        <f>ROUND(I330*H330,2)</f>
        <v>9105.19</v>
      </c>
      <c r="K330" s="148" t="s">
        <v>162</v>
      </c>
      <c r="L330" s="30"/>
      <c r="M330" s="152" t="s">
        <v>1</v>
      </c>
      <c r="N330" s="153" t="s">
        <v>39</v>
      </c>
      <c r="O330" s="154">
        <v>3.6440000000000001</v>
      </c>
      <c r="P330" s="154">
        <f>O330*H330</f>
        <v>7.5576559999999997</v>
      </c>
      <c r="Q330" s="154">
        <v>2.2667199999999998</v>
      </c>
      <c r="R330" s="154">
        <f>Q330*H330</f>
        <v>4.7011772799999996</v>
      </c>
      <c r="S330" s="154">
        <v>0</v>
      </c>
      <c r="T330" s="155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6" t="s">
        <v>163</v>
      </c>
      <c r="AT330" s="156" t="s">
        <v>158</v>
      </c>
      <c r="AU330" s="156" t="s">
        <v>83</v>
      </c>
      <c r="AY330" s="17" t="s">
        <v>156</v>
      </c>
      <c r="BE330" s="157">
        <f>IF(N330="základní",J330,0)</f>
        <v>9105.19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7" t="s">
        <v>81</v>
      </c>
      <c r="BK330" s="157">
        <f>ROUND(I330*H330,2)</f>
        <v>9105.19</v>
      </c>
      <c r="BL330" s="17" t="s">
        <v>163</v>
      </c>
      <c r="BM330" s="156" t="s">
        <v>1954</v>
      </c>
    </row>
    <row r="331" spans="1:65" s="2" customFormat="1" ht="19.2">
      <c r="A331" s="29"/>
      <c r="B331" s="30"/>
      <c r="C331" s="29"/>
      <c r="D331" s="158" t="s">
        <v>165</v>
      </c>
      <c r="E331" s="29"/>
      <c r="F331" s="159" t="s">
        <v>811</v>
      </c>
      <c r="G331" s="29"/>
      <c r="H331" s="29"/>
      <c r="I331" s="29"/>
      <c r="J331" s="29"/>
      <c r="K331" s="29"/>
      <c r="L331" s="30"/>
      <c r="M331" s="160"/>
      <c r="N331" s="161"/>
      <c r="O331" s="55"/>
      <c r="P331" s="55"/>
      <c r="Q331" s="55"/>
      <c r="R331" s="55"/>
      <c r="S331" s="55"/>
      <c r="T331" s="56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T331" s="17" t="s">
        <v>165</v>
      </c>
      <c r="AU331" s="17" t="s">
        <v>83</v>
      </c>
    </row>
    <row r="332" spans="1:65" s="13" customFormat="1">
      <c r="B332" s="162"/>
      <c r="D332" s="158" t="s">
        <v>167</v>
      </c>
      <c r="E332" s="163" t="s">
        <v>1</v>
      </c>
      <c r="F332" s="164" t="s">
        <v>1955</v>
      </c>
      <c r="H332" s="165">
        <v>2.0739999999999998</v>
      </c>
      <c r="L332" s="162"/>
      <c r="M332" s="166"/>
      <c r="N332" s="167"/>
      <c r="O332" s="167"/>
      <c r="P332" s="167"/>
      <c r="Q332" s="167"/>
      <c r="R332" s="167"/>
      <c r="S332" s="167"/>
      <c r="T332" s="168"/>
      <c r="AT332" s="163" t="s">
        <v>167</v>
      </c>
      <c r="AU332" s="163" t="s">
        <v>83</v>
      </c>
      <c r="AV332" s="13" t="s">
        <v>83</v>
      </c>
      <c r="AW332" s="13" t="s">
        <v>30</v>
      </c>
      <c r="AX332" s="13" t="s">
        <v>81</v>
      </c>
      <c r="AY332" s="163" t="s">
        <v>156</v>
      </c>
    </row>
    <row r="333" spans="1:65" s="2" customFormat="1" ht="24" customHeight="1">
      <c r="A333" s="29"/>
      <c r="B333" s="145"/>
      <c r="C333" s="146" t="s">
        <v>990</v>
      </c>
      <c r="D333" s="146" t="s">
        <v>158</v>
      </c>
      <c r="E333" s="147" t="s">
        <v>813</v>
      </c>
      <c r="F333" s="148" t="s">
        <v>814</v>
      </c>
      <c r="G333" s="149" t="s">
        <v>291</v>
      </c>
      <c r="H333" s="150">
        <v>12.2</v>
      </c>
      <c r="I333" s="151">
        <v>238.66</v>
      </c>
      <c r="J333" s="151">
        <f>ROUND(I333*H333,2)</f>
        <v>2911.65</v>
      </c>
      <c r="K333" s="148" t="s">
        <v>162</v>
      </c>
      <c r="L333" s="30"/>
      <c r="M333" s="152" t="s">
        <v>1</v>
      </c>
      <c r="N333" s="153" t="s">
        <v>39</v>
      </c>
      <c r="O333" s="154">
        <v>0.19600000000000001</v>
      </c>
      <c r="P333" s="154">
        <f>O333*H333</f>
        <v>2.3912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6" t="s">
        <v>163</v>
      </c>
      <c r="AT333" s="156" t="s">
        <v>158</v>
      </c>
      <c r="AU333" s="156" t="s">
        <v>83</v>
      </c>
      <c r="AY333" s="17" t="s">
        <v>156</v>
      </c>
      <c r="BE333" s="157">
        <f>IF(N333="základní",J333,0)</f>
        <v>2911.65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81</v>
      </c>
      <c r="BK333" s="157">
        <f>ROUND(I333*H333,2)</f>
        <v>2911.65</v>
      </c>
      <c r="BL333" s="17" t="s">
        <v>163</v>
      </c>
      <c r="BM333" s="156" t="s">
        <v>1956</v>
      </c>
    </row>
    <row r="334" spans="1:65" s="2" customFormat="1" ht="19.2">
      <c r="A334" s="29"/>
      <c r="B334" s="30"/>
      <c r="C334" s="29"/>
      <c r="D334" s="158" t="s">
        <v>165</v>
      </c>
      <c r="E334" s="29"/>
      <c r="F334" s="159" t="s">
        <v>816</v>
      </c>
      <c r="G334" s="29"/>
      <c r="H334" s="29"/>
      <c r="I334" s="29"/>
      <c r="J334" s="29"/>
      <c r="K334" s="29"/>
      <c r="L334" s="30"/>
      <c r="M334" s="160"/>
      <c r="N334" s="161"/>
      <c r="O334" s="55"/>
      <c r="P334" s="55"/>
      <c r="Q334" s="55"/>
      <c r="R334" s="55"/>
      <c r="S334" s="55"/>
      <c r="T334" s="56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T334" s="17" t="s">
        <v>165</v>
      </c>
      <c r="AU334" s="17" t="s">
        <v>83</v>
      </c>
    </row>
    <row r="335" spans="1:65" s="13" customFormat="1">
      <c r="B335" s="162"/>
      <c r="D335" s="158" t="s">
        <v>167</v>
      </c>
      <c r="E335" s="163" t="s">
        <v>1</v>
      </c>
      <c r="F335" s="164" t="s">
        <v>1957</v>
      </c>
      <c r="H335" s="165">
        <v>12.2</v>
      </c>
      <c r="L335" s="162"/>
      <c r="M335" s="166"/>
      <c r="N335" s="167"/>
      <c r="O335" s="167"/>
      <c r="P335" s="167"/>
      <c r="Q335" s="167"/>
      <c r="R335" s="167"/>
      <c r="S335" s="167"/>
      <c r="T335" s="168"/>
      <c r="AT335" s="163" t="s">
        <v>167</v>
      </c>
      <c r="AU335" s="163" t="s">
        <v>83</v>
      </c>
      <c r="AV335" s="13" t="s">
        <v>83</v>
      </c>
      <c r="AW335" s="13" t="s">
        <v>30</v>
      </c>
      <c r="AX335" s="13" t="s">
        <v>81</v>
      </c>
      <c r="AY335" s="163" t="s">
        <v>156</v>
      </c>
    </row>
    <row r="336" spans="1:65" s="2" customFormat="1" ht="24" customHeight="1">
      <c r="A336" s="29"/>
      <c r="B336" s="145"/>
      <c r="C336" s="176" t="s">
        <v>993</v>
      </c>
      <c r="D336" s="176" t="s">
        <v>254</v>
      </c>
      <c r="E336" s="177" t="s">
        <v>818</v>
      </c>
      <c r="F336" s="178" t="s">
        <v>819</v>
      </c>
      <c r="G336" s="179" t="s">
        <v>291</v>
      </c>
      <c r="H336" s="180">
        <v>12.2</v>
      </c>
      <c r="I336" s="181">
        <v>2890.49</v>
      </c>
      <c r="J336" s="181">
        <f>ROUND(I336*H336,2)</f>
        <v>35263.980000000003</v>
      </c>
      <c r="K336" s="178" t="s">
        <v>162</v>
      </c>
      <c r="L336" s="182"/>
      <c r="M336" s="183" t="s">
        <v>1</v>
      </c>
      <c r="N336" s="184" t="s">
        <v>39</v>
      </c>
      <c r="O336" s="154">
        <v>0</v>
      </c>
      <c r="P336" s="154">
        <f>O336*H336</f>
        <v>0</v>
      </c>
      <c r="Q336" s="154">
        <v>4.5359999999999998E-2</v>
      </c>
      <c r="R336" s="154">
        <f>Q336*H336</f>
        <v>0.55339199999999988</v>
      </c>
      <c r="S336" s="154">
        <v>0</v>
      </c>
      <c r="T336" s="155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6" t="s">
        <v>208</v>
      </c>
      <c r="AT336" s="156" t="s">
        <v>254</v>
      </c>
      <c r="AU336" s="156" t="s">
        <v>83</v>
      </c>
      <c r="AY336" s="17" t="s">
        <v>156</v>
      </c>
      <c r="BE336" s="157">
        <f>IF(N336="základní",J336,0)</f>
        <v>35263.980000000003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81</v>
      </c>
      <c r="BK336" s="157">
        <f>ROUND(I336*H336,2)</f>
        <v>35263.980000000003</v>
      </c>
      <c r="BL336" s="17" t="s">
        <v>163</v>
      </c>
      <c r="BM336" s="156" t="s">
        <v>1958</v>
      </c>
    </row>
    <row r="337" spans="1:65" s="2" customFormat="1">
      <c r="A337" s="29"/>
      <c r="B337" s="30"/>
      <c r="C337" s="29"/>
      <c r="D337" s="158" t="s">
        <v>165</v>
      </c>
      <c r="E337" s="29"/>
      <c r="F337" s="159" t="s">
        <v>819</v>
      </c>
      <c r="G337" s="29"/>
      <c r="H337" s="29"/>
      <c r="I337" s="29"/>
      <c r="J337" s="29"/>
      <c r="K337" s="29"/>
      <c r="L337" s="30"/>
      <c r="M337" s="160"/>
      <c r="N337" s="161"/>
      <c r="O337" s="55"/>
      <c r="P337" s="55"/>
      <c r="Q337" s="55"/>
      <c r="R337" s="55"/>
      <c r="S337" s="55"/>
      <c r="T337" s="56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T337" s="17" t="s">
        <v>165</v>
      </c>
      <c r="AU337" s="17" t="s">
        <v>83</v>
      </c>
    </row>
    <row r="338" spans="1:65" s="13" customFormat="1">
      <c r="B338" s="162"/>
      <c r="D338" s="158" t="s">
        <v>167</v>
      </c>
      <c r="E338" s="163" t="s">
        <v>1</v>
      </c>
      <c r="F338" s="164" t="s">
        <v>1227</v>
      </c>
      <c r="H338" s="165">
        <v>12.2</v>
      </c>
      <c r="L338" s="162"/>
      <c r="M338" s="166"/>
      <c r="N338" s="167"/>
      <c r="O338" s="167"/>
      <c r="P338" s="167"/>
      <c r="Q338" s="167"/>
      <c r="R338" s="167"/>
      <c r="S338" s="167"/>
      <c r="T338" s="168"/>
      <c r="AT338" s="163" t="s">
        <v>167</v>
      </c>
      <c r="AU338" s="163" t="s">
        <v>83</v>
      </c>
      <c r="AV338" s="13" t="s">
        <v>83</v>
      </c>
      <c r="AW338" s="13" t="s">
        <v>30</v>
      </c>
      <c r="AX338" s="13" t="s">
        <v>81</v>
      </c>
      <c r="AY338" s="163" t="s">
        <v>156</v>
      </c>
    </row>
    <row r="339" spans="1:65" s="2" customFormat="1" ht="24" customHeight="1">
      <c r="A339" s="29"/>
      <c r="B339" s="145"/>
      <c r="C339" s="146" t="s">
        <v>996</v>
      </c>
      <c r="D339" s="146" t="s">
        <v>158</v>
      </c>
      <c r="E339" s="147" t="s">
        <v>1463</v>
      </c>
      <c r="F339" s="148" t="s">
        <v>1464</v>
      </c>
      <c r="G339" s="149" t="s">
        <v>225</v>
      </c>
      <c r="H339" s="150">
        <v>9.6</v>
      </c>
      <c r="I339" s="151">
        <v>61.9</v>
      </c>
      <c r="J339" s="151">
        <f>ROUND(I339*H339,2)</f>
        <v>594.24</v>
      </c>
      <c r="K339" s="148" t="s">
        <v>162</v>
      </c>
      <c r="L339" s="30"/>
      <c r="M339" s="152" t="s">
        <v>1</v>
      </c>
      <c r="N339" s="153" t="s">
        <v>39</v>
      </c>
      <c r="O339" s="154">
        <v>0.08</v>
      </c>
      <c r="P339" s="154">
        <f>O339*H339</f>
        <v>0.76800000000000002</v>
      </c>
      <c r="Q339" s="154">
        <v>4.6999999999999999E-4</v>
      </c>
      <c r="R339" s="154">
        <f>Q339*H339</f>
        <v>4.5119999999999995E-3</v>
      </c>
      <c r="S339" s="154">
        <v>0</v>
      </c>
      <c r="T339" s="155">
        <f>S339*H339</f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6" t="s">
        <v>163</v>
      </c>
      <c r="AT339" s="156" t="s">
        <v>158</v>
      </c>
      <c r="AU339" s="156" t="s">
        <v>83</v>
      </c>
      <c r="AY339" s="17" t="s">
        <v>156</v>
      </c>
      <c r="BE339" s="157">
        <f>IF(N339="základní",J339,0)</f>
        <v>594.24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7" t="s">
        <v>81</v>
      </c>
      <c r="BK339" s="157">
        <f>ROUND(I339*H339,2)</f>
        <v>594.24</v>
      </c>
      <c r="BL339" s="17" t="s">
        <v>163</v>
      </c>
      <c r="BM339" s="156" t="s">
        <v>1959</v>
      </c>
    </row>
    <row r="340" spans="1:65" s="2" customFormat="1" ht="19.2">
      <c r="A340" s="29"/>
      <c r="B340" s="30"/>
      <c r="C340" s="29"/>
      <c r="D340" s="158" t="s">
        <v>165</v>
      </c>
      <c r="E340" s="29"/>
      <c r="F340" s="159" t="s">
        <v>1466</v>
      </c>
      <c r="G340" s="29"/>
      <c r="H340" s="29"/>
      <c r="I340" s="29"/>
      <c r="J340" s="29"/>
      <c r="K340" s="29"/>
      <c r="L340" s="30"/>
      <c r="M340" s="160"/>
      <c r="N340" s="161"/>
      <c r="O340" s="55"/>
      <c r="P340" s="55"/>
      <c r="Q340" s="55"/>
      <c r="R340" s="55"/>
      <c r="S340" s="55"/>
      <c r="T340" s="56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T340" s="17" t="s">
        <v>165</v>
      </c>
      <c r="AU340" s="17" t="s">
        <v>83</v>
      </c>
    </row>
    <row r="341" spans="1:65" s="13" customFormat="1">
      <c r="B341" s="162"/>
      <c r="D341" s="158" t="s">
        <v>167</v>
      </c>
      <c r="E341" s="163" t="s">
        <v>1</v>
      </c>
      <c r="F341" s="164" t="s">
        <v>1272</v>
      </c>
      <c r="H341" s="165">
        <v>9.6</v>
      </c>
      <c r="L341" s="162"/>
      <c r="M341" s="166"/>
      <c r="N341" s="167"/>
      <c r="O341" s="167"/>
      <c r="P341" s="167"/>
      <c r="Q341" s="167"/>
      <c r="R341" s="167"/>
      <c r="S341" s="167"/>
      <c r="T341" s="168"/>
      <c r="AT341" s="163" t="s">
        <v>167</v>
      </c>
      <c r="AU341" s="163" t="s">
        <v>83</v>
      </c>
      <c r="AV341" s="13" t="s">
        <v>83</v>
      </c>
      <c r="AW341" s="13" t="s">
        <v>30</v>
      </c>
      <c r="AX341" s="13" t="s">
        <v>81</v>
      </c>
      <c r="AY341" s="163" t="s">
        <v>156</v>
      </c>
    </row>
    <row r="342" spans="1:65" s="2" customFormat="1" ht="24" customHeight="1">
      <c r="A342" s="29"/>
      <c r="B342" s="145"/>
      <c r="C342" s="146" t="s">
        <v>999</v>
      </c>
      <c r="D342" s="146" t="s">
        <v>158</v>
      </c>
      <c r="E342" s="147" t="s">
        <v>821</v>
      </c>
      <c r="F342" s="148" t="s">
        <v>822</v>
      </c>
      <c r="G342" s="149" t="s">
        <v>291</v>
      </c>
      <c r="H342" s="150">
        <v>98.5</v>
      </c>
      <c r="I342" s="151">
        <v>79.75</v>
      </c>
      <c r="J342" s="151">
        <f>ROUND(I342*H342,2)</f>
        <v>7855.38</v>
      </c>
      <c r="K342" s="148" t="s">
        <v>162</v>
      </c>
      <c r="L342" s="30"/>
      <c r="M342" s="152" t="s">
        <v>1</v>
      </c>
      <c r="N342" s="153" t="s">
        <v>39</v>
      </c>
      <c r="O342" s="154">
        <v>0.186</v>
      </c>
      <c r="P342" s="154">
        <f>O342*H342</f>
        <v>18.321000000000002</v>
      </c>
      <c r="Q342" s="154">
        <v>6.0999999999999997E-4</v>
      </c>
      <c r="R342" s="154">
        <f>Q342*H342</f>
        <v>6.0085E-2</v>
      </c>
      <c r="S342" s="154">
        <v>0</v>
      </c>
      <c r="T342" s="155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6" t="s">
        <v>163</v>
      </c>
      <c r="AT342" s="156" t="s">
        <v>158</v>
      </c>
      <c r="AU342" s="156" t="s">
        <v>83</v>
      </c>
      <c r="AY342" s="17" t="s">
        <v>156</v>
      </c>
      <c r="BE342" s="157">
        <f>IF(N342="základní",J342,0)</f>
        <v>7855.38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81</v>
      </c>
      <c r="BK342" s="157">
        <f>ROUND(I342*H342,2)</f>
        <v>7855.38</v>
      </c>
      <c r="BL342" s="17" t="s">
        <v>163</v>
      </c>
      <c r="BM342" s="156" t="s">
        <v>1960</v>
      </c>
    </row>
    <row r="343" spans="1:65" s="2" customFormat="1" ht="38.4">
      <c r="A343" s="29"/>
      <c r="B343" s="30"/>
      <c r="C343" s="29"/>
      <c r="D343" s="158" t="s">
        <v>165</v>
      </c>
      <c r="E343" s="29"/>
      <c r="F343" s="159" t="s">
        <v>824</v>
      </c>
      <c r="G343" s="29"/>
      <c r="H343" s="29"/>
      <c r="I343" s="29"/>
      <c r="J343" s="29"/>
      <c r="K343" s="29"/>
      <c r="L343" s="30"/>
      <c r="M343" s="160"/>
      <c r="N343" s="161"/>
      <c r="O343" s="55"/>
      <c r="P343" s="55"/>
      <c r="Q343" s="55"/>
      <c r="R343" s="55"/>
      <c r="S343" s="55"/>
      <c r="T343" s="56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T343" s="17" t="s">
        <v>165</v>
      </c>
      <c r="AU343" s="17" t="s">
        <v>83</v>
      </c>
    </row>
    <row r="344" spans="1:65" s="13" customFormat="1">
      <c r="B344" s="162"/>
      <c r="D344" s="158" t="s">
        <v>167</v>
      </c>
      <c r="E344" s="163" t="s">
        <v>1</v>
      </c>
      <c r="F344" s="164" t="s">
        <v>1961</v>
      </c>
      <c r="H344" s="165">
        <v>98.5</v>
      </c>
      <c r="L344" s="162"/>
      <c r="M344" s="166"/>
      <c r="N344" s="167"/>
      <c r="O344" s="167"/>
      <c r="P344" s="167"/>
      <c r="Q344" s="167"/>
      <c r="R344" s="167"/>
      <c r="S344" s="167"/>
      <c r="T344" s="168"/>
      <c r="AT344" s="163" t="s">
        <v>167</v>
      </c>
      <c r="AU344" s="163" t="s">
        <v>83</v>
      </c>
      <c r="AV344" s="13" t="s">
        <v>83</v>
      </c>
      <c r="AW344" s="13" t="s">
        <v>30</v>
      </c>
      <c r="AX344" s="13" t="s">
        <v>81</v>
      </c>
      <c r="AY344" s="163" t="s">
        <v>156</v>
      </c>
    </row>
    <row r="345" spans="1:65" s="2" customFormat="1" ht="16.5" customHeight="1">
      <c r="A345" s="29"/>
      <c r="B345" s="145"/>
      <c r="C345" s="146" t="s">
        <v>1002</v>
      </c>
      <c r="D345" s="146" t="s">
        <v>158</v>
      </c>
      <c r="E345" s="147" t="s">
        <v>950</v>
      </c>
      <c r="F345" s="148" t="s">
        <v>951</v>
      </c>
      <c r="G345" s="149" t="s">
        <v>291</v>
      </c>
      <c r="H345" s="150">
        <v>65.7</v>
      </c>
      <c r="I345" s="151">
        <v>62.67</v>
      </c>
      <c r="J345" s="151">
        <f>ROUND(I345*H345,2)</f>
        <v>4117.42</v>
      </c>
      <c r="K345" s="148" t="s">
        <v>162</v>
      </c>
      <c r="L345" s="30"/>
      <c r="M345" s="152" t="s">
        <v>1</v>
      </c>
      <c r="N345" s="153" t="s">
        <v>39</v>
      </c>
      <c r="O345" s="154">
        <v>0.155</v>
      </c>
      <c r="P345" s="154">
        <f>O345*H345</f>
        <v>10.1835</v>
      </c>
      <c r="Q345" s="154">
        <v>0</v>
      </c>
      <c r="R345" s="154">
        <f>Q345*H345</f>
        <v>0</v>
      </c>
      <c r="S345" s="154">
        <v>0</v>
      </c>
      <c r="T345" s="155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6" t="s">
        <v>163</v>
      </c>
      <c r="AT345" s="156" t="s">
        <v>158</v>
      </c>
      <c r="AU345" s="156" t="s">
        <v>83</v>
      </c>
      <c r="AY345" s="17" t="s">
        <v>156</v>
      </c>
      <c r="BE345" s="157">
        <f>IF(N345="základní",J345,0)</f>
        <v>4117.42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7" t="s">
        <v>81</v>
      </c>
      <c r="BK345" s="157">
        <f>ROUND(I345*H345,2)</f>
        <v>4117.42</v>
      </c>
      <c r="BL345" s="17" t="s">
        <v>163</v>
      </c>
      <c r="BM345" s="156" t="s">
        <v>1962</v>
      </c>
    </row>
    <row r="346" spans="1:65" s="2" customFormat="1" ht="19.2">
      <c r="A346" s="29"/>
      <c r="B346" s="30"/>
      <c r="C346" s="29"/>
      <c r="D346" s="158" t="s">
        <v>165</v>
      </c>
      <c r="E346" s="29"/>
      <c r="F346" s="159" t="s">
        <v>953</v>
      </c>
      <c r="G346" s="29"/>
      <c r="H346" s="29"/>
      <c r="I346" s="29"/>
      <c r="J346" s="29"/>
      <c r="K346" s="29"/>
      <c r="L346" s="30"/>
      <c r="M346" s="160"/>
      <c r="N346" s="161"/>
      <c r="O346" s="55"/>
      <c r="P346" s="55"/>
      <c r="Q346" s="55"/>
      <c r="R346" s="55"/>
      <c r="S346" s="55"/>
      <c r="T346" s="56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T346" s="17" t="s">
        <v>165</v>
      </c>
      <c r="AU346" s="17" t="s">
        <v>83</v>
      </c>
    </row>
    <row r="347" spans="1:65" s="13" customFormat="1">
      <c r="B347" s="162"/>
      <c r="D347" s="158" t="s">
        <v>167</v>
      </c>
      <c r="E347" s="163" t="s">
        <v>1</v>
      </c>
      <c r="F347" s="164" t="s">
        <v>1963</v>
      </c>
      <c r="H347" s="165">
        <v>65.7</v>
      </c>
      <c r="L347" s="162"/>
      <c r="M347" s="166"/>
      <c r="N347" s="167"/>
      <c r="O347" s="167"/>
      <c r="P347" s="167"/>
      <c r="Q347" s="167"/>
      <c r="R347" s="167"/>
      <c r="S347" s="167"/>
      <c r="T347" s="168"/>
      <c r="AT347" s="163" t="s">
        <v>167</v>
      </c>
      <c r="AU347" s="163" t="s">
        <v>83</v>
      </c>
      <c r="AV347" s="13" t="s">
        <v>83</v>
      </c>
      <c r="AW347" s="13" t="s">
        <v>30</v>
      </c>
      <c r="AX347" s="13" t="s">
        <v>81</v>
      </c>
      <c r="AY347" s="163" t="s">
        <v>156</v>
      </c>
    </row>
    <row r="348" spans="1:65" s="2" customFormat="1" ht="16.5" customHeight="1">
      <c r="A348" s="29"/>
      <c r="B348" s="145"/>
      <c r="C348" s="146" t="s">
        <v>1004</v>
      </c>
      <c r="D348" s="146" t="s">
        <v>158</v>
      </c>
      <c r="E348" s="147" t="s">
        <v>825</v>
      </c>
      <c r="F348" s="148" t="s">
        <v>826</v>
      </c>
      <c r="G348" s="149" t="s">
        <v>291</v>
      </c>
      <c r="H348" s="150">
        <v>47.2</v>
      </c>
      <c r="I348" s="151">
        <v>121.24</v>
      </c>
      <c r="J348" s="151">
        <f>ROUND(I348*H348,2)</f>
        <v>5722.53</v>
      </c>
      <c r="K348" s="148" t="s">
        <v>162</v>
      </c>
      <c r="L348" s="30"/>
      <c r="M348" s="152" t="s">
        <v>1</v>
      </c>
      <c r="N348" s="153" t="s">
        <v>39</v>
      </c>
      <c r="O348" s="154">
        <v>0.30499999999999999</v>
      </c>
      <c r="P348" s="154">
        <f>O348*H348</f>
        <v>14.396000000000001</v>
      </c>
      <c r="Q348" s="154">
        <v>0</v>
      </c>
      <c r="R348" s="154">
        <f>Q348*H348</f>
        <v>0</v>
      </c>
      <c r="S348" s="154">
        <v>0</v>
      </c>
      <c r="T348" s="155">
        <f>S348*H348</f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56" t="s">
        <v>163</v>
      </c>
      <c r="AT348" s="156" t="s">
        <v>158</v>
      </c>
      <c r="AU348" s="156" t="s">
        <v>83</v>
      </c>
      <c r="AY348" s="17" t="s">
        <v>156</v>
      </c>
      <c r="BE348" s="157">
        <f>IF(N348="základní",J348,0)</f>
        <v>5722.53</v>
      </c>
      <c r="BF348" s="157">
        <f>IF(N348="snížená",J348,0)</f>
        <v>0</v>
      </c>
      <c r="BG348" s="157">
        <f>IF(N348="zákl. přenesená",J348,0)</f>
        <v>0</v>
      </c>
      <c r="BH348" s="157">
        <f>IF(N348="sníž. přenesená",J348,0)</f>
        <v>0</v>
      </c>
      <c r="BI348" s="157">
        <f>IF(N348="nulová",J348,0)</f>
        <v>0</v>
      </c>
      <c r="BJ348" s="17" t="s">
        <v>81</v>
      </c>
      <c r="BK348" s="157">
        <f>ROUND(I348*H348,2)</f>
        <v>5722.53</v>
      </c>
      <c r="BL348" s="17" t="s">
        <v>163</v>
      </c>
      <c r="BM348" s="156" t="s">
        <v>1964</v>
      </c>
    </row>
    <row r="349" spans="1:65" s="2" customFormat="1" ht="19.2">
      <c r="A349" s="29"/>
      <c r="B349" s="30"/>
      <c r="C349" s="29"/>
      <c r="D349" s="158" t="s">
        <v>165</v>
      </c>
      <c r="E349" s="29"/>
      <c r="F349" s="159" t="s">
        <v>828</v>
      </c>
      <c r="G349" s="29"/>
      <c r="H349" s="29"/>
      <c r="I349" s="29"/>
      <c r="J349" s="29"/>
      <c r="K349" s="29"/>
      <c r="L349" s="30"/>
      <c r="M349" s="160"/>
      <c r="N349" s="161"/>
      <c r="O349" s="55"/>
      <c r="P349" s="55"/>
      <c r="Q349" s="55"/>
      <c r="R349" s="55"/>
      <c r="S349" s="55"/>
      <c r="T349" s="56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T349" s="17" t="s">
        <v>165</v>
      </c>
      <c r="AU349" s="17" t="s">
        <v>83</v>
      </c>
    </row>
    <row r="350" spans="1:65" s="13" customFormat="1">
      <c r="B350" s="162"/>
      <c r="D350" s="158" t="s">
        <v>167</v>
      </c>
      <c r="E350" s="163" t="s">
        <v>1</v>
      </c>
      <c r="F350" s="164" t="s">
        <v>1965</v>
      </c>
      <c r="H350" s="165">
        <v>47.2</v>
      </c>
      <c r="L350" s="162"/>
      <c r="M350" s="166"/>
      <c r="N350" s="167"/>
      <c r="O350" s="167"/>
      <c r="P350" s="167"/>
      <c r="Q350" s="167"/>
      <c r="R350" s="167"/>
      <c r="S350" s="167"/>
      <c r="T350" s="168"/>
      <c r="AT350" s="163" t="s">
        <v>167</v>
      </c>
      <c r="AU350" s="163" t="s">
        <v>83</v>
      </c>
      <c r="AV350" s="13" t="s">
        <v>83</v>
      </c>
      <c r="AW350" s="13" t="s">
        <v>30</v>
      </c>
      <c r="AX350" s="13" t="s">
        <v>81</v>
      </c>
      <c r="AY350" s="163" t="s">
        <v>156</v>
      </c>
    </row>
    <row r="351" spans="1:65" s="2" customFormat="1" ht="24" customHeight="1">
      <c r="A351" s="29"/>
      <c r="B351" s="145"/>
      <c r="C351" s="146" t="s">
        <v>1293</v>
      </c>
      <c r="D351" s="146" t="s">
        <v>158</v>
      </c>
      <c r="E351" s="147" t="s">
        <v>338</v>
      </c>
      <c r="F351" s="148" t="s">
        <v>339</v>
      </c>
      <c r="G351" s="149" t="s">
        <v>291</v>
      </c>
      <c r="H351" s="150">
        <v>19.5</v>
      </c>
      <c r="I351" s="151">
        <v>871.96</v>
      </c>
      <c r="J351" s="151">
        <f>ROUND(I351*H351,2)</f>
        <v>17003.22</v>
      </c>
      <c r="K351" s="148" t="s">
        <v>162</v>
      </c>
      <c r="L351" s="30"/>
      <c r="M351" s="152" t="s">
        <v>1</v>
      </c>
      <c r="N351" s="153" t="s">
        <v>39</v>
      </c>
      <c r="O351" s="154">
        <v>0.45500000000000002</v>
      </c>
      <c r="P351" s="154">
        <f>O351*H351</f>
        <v>8.8725000000000005</v>
      </c>
      <c r="Q351" s="154">
        <v>0.43819000000000002</v>
      </c>
      <c r="R351" s="154">
        <f>Q351*H351</f>
        <v>8.5447050000000004</v>
      </c>
      <c r="S351" s="154">
        <v>0</v>
      </c>
      <c r="T351" s="155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6" t="s">
        <v>163</v>
      </c>
      <c r="AT351" s="156" t="s">
        <v>158</v>
      </c>
      <c r="AU351" s="156" t="s">
        <v>83</v>
      </c>
      <c r="AY351" s="17" t="s">
        <v>156</v>
      </c>
      <c r="BE351" s="157">
        <f>IF(N351="základní",J351,0)</f>
        <v>17003.22</v>
      </c>
      <c r="BF351" s="157">
        <f>IF(N351="snížená",J351,0)</f>
        <v>0</v>
      </c>
      <c r="BG351" s="157">
        <f>IF(N351="zákl. přenesená",J351,0)</f>
        <v>0</v>
      </c>
      <c r="BH351" s="157">
        <f>IF(N351="sníž. přenesená",J351,0)</f>
        <v>0</v>
      </c>
      <c r="BI351" s="157">
        <f>IF(N351="nulová",J351,0)</f>
        <v>0</v>
      </c>
      <c r="BJ351" s="17" t="s">
        <v>81</v>
      </c>
      <c r="BK351" s="157">
        <f>ROUND(I351*H351,2)</f>
        <v>17003.22</v>
      </c>
      <c r="BL351" s="17" t="s">
        <v>163</v>
      </c>
      <c r="BM351" s="156" t="s">
        <v>1966</v>
      </c>
    </row>
    <row r="352" spans="1:65" s="2" customFormat="1" ht="19.2">
      <c r="A352" s="29"/>
      <c r="B352" s="30"/>
      <c r="C352" s="29"/>
      <c r="D352" s="158" t="s">
        <v>165</v>
      </c>
      <c r="E352" s="29"/>
      <c r="F352" s="159" t="s">
        <v>341</v>
      </c>
      <c r="G352" s="29"/>
      <c r="H352" s="29"/>
      <c r="I352" s="29"/>
      <c r="J352" s="29"/>
      <c r="K352" s="29"/>
      <c r="L352" s="30"/>
      <c r="M352" s="160"/>
      <c r="N352" s="161"/>
      <c r="O352" s="55"/>
      <c r="P352" s="55"/>
      <c r="Q352" s="55"/>
      <c r="R352" s="55"/>
      <c r="S352" s="55"/>
      <c r="T352" s="56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T352" s="17" t="s">
        <v>165</v>
      </c>
      <c r="AU352" s="17" t="s">
        <v>83</v>
      </c>
    </row>
    <row r="353" spans="1:65" s="13" customFormat="1">
      <c r="B353" s="162"/>
      <c r="D353" s="158" t="s">
        <v>167</v>
      </c>
      <c r="E353" s="163" t="s">
        <v>1</v>
      </c>
      <c r="F353" s="164" t="s">
        <v>1967</v>
      </c>
      <c r="H353" s="165">
        <v>19.5</v>
      </c>
      <c r="L353" s="162"/>
      <c r="M353" s="166"/>
      <c r="N353" s="167"/>
      <c r="O353" s="167"/>
      <c r="P353" s="167"/>
      <c r="Q353" s="167"/>
      <c r="R353" s="167"/>
      <c r="S353" s="167"/>
      <c r="T353" s="168"/>
      <c r="AT353" s="163" t="s">
        <v>167</v>
      </c>
      <c r="AU353" s="163" t="s">
        <v>83</v>
      </c>
      <c r="AV353" s="13" t="s">
        <v>83</v>
      </c>
      <c r="AW353" s="13" t="s">
        <v>30</v>
      </c>
      <c r="AX353" s="13" t="s">
        <v>81</v>
      </c>
      <c r="AY353" s="163" t="s">
        <v>156</v>
      </c>
    </row>
    <row r="354" spans="1:65" s="2" customFormat="1" ht="24" customHeight="1">
      <c r="A354" s="29"/>
      <c r="B354" s="145"/>
      <c r="C354" s="176" t="s">
        <v>1296</v>
      </c>
      <c r="D354" s="176" t="s">
        <v>254</v>
      </c>
      <c r="E354" s="177" t="s">
        <v>343</v>
      </c>
      <c r="F354" s="178" t="s">
        <v>344</v>
      </c>
      <c r="G354" s="179" t="s">
        <v>291</v>
      </c>
      <c r="H354" s="180">
        <v>19.5</v>
      </c>
      <c r="I354" s="181">
        <v>4233.13</v>
      </c>
      <c r="J354" s="181">
        <f>ROUND(I354*H354,2)</f>
        <v>82546.039999999994</v>
      </c>
      <c r="K354" s="178" t="s">
        <v>1</v>
      </c>
      <c r="L354" s="182"/>
      <c r="M354" s="183" t="s">
        <v>1</v>
      </c>
      <c r="N354" s="184" t="s">
        <v>39</v>
      </c>
      <c r="O354" s="154">
        <v>0</v>
      </c>
      <c r="P354" s="154">
        <f>O354*H354</f>
        <v>0</v>
      </c>
      <c r="Q354" s="154">
        <v>0.192</v>
      </c>
      <c r="R354" s="154">
        <f>Q354*H354</f>
        <v>3.7440000000000002</v>
      </c>
      <c r="S354" s="154">
        <v>0</v>
      </c>
      <c r="T354" s="155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6" t="s">
        <v>208</v>
      </c>
      <c r="AT354" s="156" t="s">
        <v>254</v>
      </c>
      <c r="AU354" s="156" t="s">
        <v>83</v>
      </c>
      <c r="AY354" s="17" t="s">
        <v>156</v>
      </c>
      <c r="BE354" s="157">
        <f>IF(N354="základní",J354,0)</f>
        <v>82546.039999999994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7" t="s">
        <v>81</v>
      </c>
      <c r="BK354" s="157">
        <f>ROUND(I354*H354,2)</f>
        <v>82546.039999999994</v>
      </c>
      <c r="BL354" s="17" t="s">
        <v>163</v>
      </c>
      <c r="BM354" s="156" t="s">
        <v>1968</v>
      </c>
    </row>
    <row r="355" spans="1:65" s="2" customFormat="1" ht="19.2">
      <c r="A355" s="29"/>
      <c r="B355" s="30"/>
      <c r="C355" s="29"/>
      <c r="D355" s="158" t="s">
        <v>165</v>
      </c>
      <c r="E355" s="29"/>
      <c r="F355" s="159" t="s">
        <v>346</v>
      </c>
      <c r="G355" s="29"/>
      <c r="H355" s="29"/>
      <c r="I355" s="29"/>
      <c r="J355" s="29"/>
      <c r="K355" s="29"/>
      <c r="L355" s="30"/>
      <c r="M355" s="160"/>
      <c r="N355" s="161"/>
      <c r="O355" s="55"/>
      <c r="P355" s="55"/>
      <c r="Q355" s="55"/>
      <c r="R355" s="55"/>
      <c r="S355" s="55"/>
      <c r="T355" s="56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T355" s="17" t="s">
        <v>165</v>
      </c>
      <c r="AU355" s="17" t="s">
        <v>83</v>
      </c>
    </row>
    <row r="356" spans="1:65" s="13" customFormat="1">
      <c r="B356" s="162"/>
      <c r="D356" s="158" t="s">
        <v>167</v>
      </c>
      <c r="E356" s="163" t="s">
        <v>1</v>
      </c>
      <c r="F356" s="164" t="s">
        <v>1969</v>
      </c>
      <c r="H356" s="165">
        <v>19.5</v>
      </c>
      <c r="L356" s="162"/>
      <c r="M356" s="166"/>
      <c r="N356" s="167"/>
      <c r="O356" s="167"/>
      <c r="P356" s="167"/>
      <c r="Q356" s="167"/>
      <c r="R356" s="167"/>
      <c r="S356" s="167"/>
      <c r="T356" s="168"/>
      <c r="AT356" s="163" t="s">
        <v>167</v>
      </c>
      <c r="AU356" s="163" t="s">
        <v>83</v>
      </c>
      <c r="AV356" s="13" t="s">
        <v>83</v>
      </c>
      <c r="AW356" s="13" t="s">
        <v>30</v>
      </c>
      <c r="AX356" s="13" t="s">
        <v>81</v>
      </c>
      <c r="AY356" s="163" t="s">
        <v>156</v>
      </c>
    </row>
    <row r="357" spans="1:65" s="2" customFormat="1" ht="24" customHeight="1">
      <c r="A357" s="29"/>
      <c r="B357" s="145"/>
      <c r="C357" s="146" t="s">
        <v>1302</v>
      </c>
      <c r="D357" s="146" t="s">
        <v>158</v>
      </c>
      <c r="E357" s="147" t="s">
        <v>349</v>
      </c>
      <c r="F357" s="148" t="s">
        <v>350</v>
      </c>
      <c r="G357" s="149" t="s">
        <v>225</v>
      </c>
      <c r="H357" s="150">
        <v>13.1</v>
      </c>
      <c r="I357" s="151">
        <v>28.22</v>
      </c>
      <c r="J357" s="151">
        <f>ROUND(I357*H357,2)</f>
        <v>369.68</v>
      </c>
      <c r="K357" s="148" t="s">
        <v>162</v>
      </c>
      <c r="L357" s="30"/>
      <c r="M357" s="152" t="s">
        <v>1</v>
      </c>
      <c r="N357" s="153" t="s">
        <v>39</v>
      </c>
      <c r="O357" s="154">
        <v>0.1</v>
      </c>
      <c r="P357" s="154">
        <f>O357*H357</f>
        <v>1.31</v>
      </c>
      <c r="Q357" s="154">
        <v>0</v>
      </c>
      <c r="R357" s="154">
        <f>Q357*H357</f>
        <v>0</v>
      </c>
      <c r="S357" s="154">
        <v>0</v>
      </c>
      <c r="T357" s="155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6" t="s">
        <v>163</v>
      </c>
      <c r="AT357" s="156" t="s">
        <v>158</v>
      </c>
      <c r="AU357" s="156" t="s">
        <v>83</v>
      </c>
      <c r="AY357" s="17" t="s">
        <v>156</v>
      </c>
      <c r="BE357" s="157">
        <f>IF(N357="základní",J357,0)</f>
        <v>369.68</v>
      </c>
      <c r="BF357" s="157">
        <f>IF(N357="snížená",J357,0)</f>
        <v>0</v>
      </c>
      <c r="BG357" s="157">
        <f>IF(N357="zákl. přenesená",J357,0)</f>
        <v>0</v>
      </c>
      <c r="BH357" s="157">
        <f>IF(N357="sníž. přenesená",J357,0)</f>
        <v>0</v>
      </c>
      <c r="BI357" s="157">
        <f>IF(N357="nulová",J357,0)</f>
        <v>0</v>
      </c>
      <c r="BJ357" s="17" t="s">
        <v>81</v>
      </c>
      <c r="BK357" s="157">
        <f>ROUND(I357*H357,2)</f>
        <v>369.68</v>
      </c>
      <c r="BL357" s="17" t="s">
        <v>163</v>
      </c>
      <c r="BM357" s="156" t="s">
        <v>1970</v>
      </c>
    </row>
    <row r="358" spans="1:65" s="2" customFormat="1" ht="48">
      <c r="A358" s="29"/>
      <c r="B358" s="30"/>
      <c r="C358" s="29"/>
      <c r="D358" s="158" t="s">
        <v>165</v>
      </c>
      <c r="E358" s="29"/>
      <c r="F358" s="159" t="s">
        <v>352</v>
      </c>
      <c r="G358" s="29"/>
      <c r="H358" s="29"/>
      <c r="I358" s="29"/>
      <c r="J358" s="29"/>
      <c r="K358" s="29"/>
      <c r="L358" s="30"/>
      <c r="M358" s="160"/>
      <c r="N358" s="161"/>
      <c r="O358" s="55"/>
      <c r="P358" s="55"/>
      <c r="Q358" s="55"/>
      <c r="R358" s="55"/>
      <c r="S358" s="55"/>
      <c r="T358" s="56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T358" s="17" t="s">
        <v>165</v>
      </c>
      <c r="AU358" s="17" t="s">
        <v>83</v>
      </c>
    </row>
    <row r="359" spans="1:65" s="13" customFormat="1">
      <c r="B359" s="162"/>
      <c r="D359" s="158" t="s">
        <v>167</v>
      </c>
      <c r="E359" s="163" t="s">
        <v>1</v>
      </c>
      <c r="F359" s="164" t="s">
        <v>1971</v>
      </c>
      <c r="H359" s="165">
        <v>13.1</v>
      </c>
      <c r="L359" s="162"/>
      <c r="M359" s="166"/>
      <c r="N359" s="167"/>
      <c r="O359" s="167"/>
      <c r="P359" s="167"/>
      <c r="Q359" s="167"/>
      <c r="R359" s="167"/>
      <c r="S359" s="167"/>
      <c r="T359" s="168"/>
      <c r="AT359" s="163" t="s">
        <v>167</v>
      </c>
      <c r="AU359" s="163" t="s">
        <v>83</v>
      </c>
      <c r="AV359" s="13" t="s">
        <v>83</v>
      </c>
      <c r="AW359" s="13" t="s">
        <v>30</v>
      </c>
      <c r="AX359" s="13" t="s">
        <v>81</v>
      </c>
      <c r="AY359" s="163" t="s">
        <v>156</v>
      </c>
    </row>
    <row r="360" spans="1:65" s="2" customFormat="1" ht="16.5" customHeight="1">
      <c r="A360" s="29"/>
      <c r="B360" s="145"/>
      <c r="C360" s="146" t="s">
        <v>1304</v>
      </c>
      <c r="D360" s="146" t="s">
        <v>158</v>
      </c>
      <c r="E360" s="147" t="s">
        <v>1972</v>
      </c>
      <c r="F360" s="148" t="s">
        <v>1973</v>
      </c>
      <c r="G360" s="149" t="s">
        <v>161</v>
      </c>
      <c r="H360" s="150">
        <v>1.75</v>
      </c>
      <c r="I360" s="151">
        <v>2175.9499999999998</v>
      </c>
      <c r="J360" s="151">
        <f>ROUND(I360*H360,2)</f>
        <v>3807.91</v>
      </c>
      <c r="K360" s="148" t="s">
        <v>162</v>
      </c>
      <c r="L360" s="30"/>
      <c r="M360" s="152" t="s">
        <v>1</v>
      </c>
      <c r="N360" s="153" t="s">
        <v>39</v>
      </c>
      <c r="O360" s="154">
        <v>7.4</v>
      </c>
      <c r="P360" s="154">
        <f>O360*H360</f>
        <v>12.950000000000001</v>
      </c>
      <c r="Q360" s="154">
        <v>0</v>
      </c>
      <c r="R360" s="154">
        <f>Q360*H360</f>
        <v>0</v>
      </c>
      <c r="S360" s="154">
        <v>0</v>
      </c>
      <c r="T360" s="155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6" t="s">
        <v>163</v>
      </c>
      <c r="AT360" s="156" t="s">
        <v>158</v>
      </c>
      <c r="AU360" s="156" t="s">
        <v>83</v>
      </c>
      <c r="AY360" s="17" t="s">
        <v>156</v>
      </c>
      <c r="BE360" s="157">
        <f>IF(N360="základní",J360,0)</f>
        <v>3807.91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7" t="s">
        <v>81</v>
      </c>
      <c r="BK360" s="157">
        <f>ROUND(I360*H360,2)</f>
        <v>3807.91</v>
      </c>
      <c r="BL360" s="17" t="s">
        <v>163</v>
      </c>
      <c r="BM360" s="156" t="s">
        <v>1974</v>
      </c>
    </row>
    <row r="361" spans="1:65" s="2" customFormat="1" ht="19.2">
      <c r="A361" s="29"/>
      <c r="B361" s="30"/>
      <c r="C361" s="29"/>
      <c r="D361" s="158" t="s">
        <v>165</v>
      </c>
      <c r="E361" s="29"/>
      <c r="F361" s="159" t="s">
        <v>1975</v>
      </c>
      <c r="G361" s="29"/>
      <c r="H361" s="29"/>
      <c r="I361" s="29"/>
      <c r="J361" s="29"/>
      <c r="K361" s="29"/>
      <c r="L361" s="30"/>
      <c r="M361" s="160"/>
      <c r="N361" s="161"/>
      <c r="O361" s="55"/>
      <c r="P361" s="55"/>
      <c r="Q361" s="55"/>
      <c r="R361" s="55"/>
      <c r="S361" s="55"/>
      <c r="T361" s="56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T361" s="17" t="s">
        <v>165</v>
      </c>
      <c r="AU361" s="17" t="s">
        <v>83</v>
      </c>
    </row>
    <row r="362" spans="1:65" s="13" customFormat="1">
      <c r="B362" s="162"/>
      <c r="D362" s="158" t="s">
        <v>167</v>
      </c>
      <c r="E362" s="163" t="s">
        <v>1</v>
      </c>
      <c r="F362" s="164" t="s">
        <v>1976</v>
      </c>
      <c r="H362" s="165">
        <v>1.75</v>
      </c>
      <c r="L362" s="162"/>
      <c r="M362" s="166"/>
      <c r="N362" s="167"/>
      <c r="O362" s="167"/>
      <c r="P362" s="167"/>
      <c r="Q362" s="167"/>
      <c r="R362" s="167"/>
      <c r="S362" s="167"/>
      <c r="T362" s="168"/>
      <c r="AT362" s="163" t="s">
        <v>167</v>
      </c>
      <c r="AU362" s="163" t="s">
        <v>83</v>
      </c>
      <c r="AV362" s="13" t="s">
        <v>83</v>
      </c>
      <c r="AW362" s="13" t="s">
        <v>30</v>
      </c>
      <c r="AX362" s="13" t="s">
        <v>81</v>
      </c>
      <c r="AY362" s="163" t="s">
        <v>156</v>
      </c>
    </row>
    <row r="363" spans="1:65" s="2" customFormat="1" ht="24" customHeight="1">
      <c r="A363" s="29"/>
      <c r="B363" s="145"/>
      <c r="C363" s="146" t="s">
        <v>1307</v>
      </c>
      <c r="D363" s="146" t="s">
        <v>158</v>
      </c>
      <c r="E363" s="147" t="s">
        <v>1977</v>
      </c>
      <c r="F363" s="148" t="s">
        <v>1978</v>
      </c>
      <c r="G363" s="149" t="s">
        <v>531</v>
      </c>
      <c r="H363" s="150">
        <v>2</v>
      </c>
      <c r="I363" s="151">
        <v>6573.17</v>
      </c>
      <c r="J363" s="151">
        <f>ROUND(I363*H363,2)</f>
        <v>13146.34</v>
      </c>
      <c r="K363" s="148" t="s">
        <v>1</v>
      </c>
      <c r="L363" s="30"/>
      <c r="M363" s="152" t="s">
        <v>1</v>
      </c>
      <c r="N363" s="153" t="s">
        <v>39</v>
      </c>
      <c r="O363" s="154">
        <v>0</v>
      </c>
      <c r="P363" s="154">
        <f>O363*H363</f>
        <v>0</v>
      </c>
      <c r="Q363" s="154">
        <v>0.17</v>
      </c>
      <c r="R363" s="154">
        <f>Q363*H363</f>
        <v>0.34</v>
      </c>
      <c r="S363" s="154">
        <v>0</v>
      </c>
      <c r="T363" s="155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6" t="s">
        <v>163</v>
      </c>
      <c r="AT363" s="156" t="s">
        <v>158</v>
      </c>
      <c r="AU363" s="156" t="s">
        <v>83</v>
      </c>
      <c r="AY363" s="17" t="s">
        <v>156</v>
      </c>
      <c r="BE363" s="157">
        <f>IF(N363="základní",J363,0)</f>
        <v>13146.34</v>
      </c>
      <c r="BF363" s="157">
        <f>IF(N363="snížená",J363,0)</f>
        <v>0</v>
      </c>
      <c r="BG363" s="157">
        <f>IF(N363="zákl. přenesená",J363,0)</f>
        <v>0</v>
      </c>
      <c r="BH363" s="157">
        <f>IF(N363="sníž. přenesená",J363,0)</f>
        <v>0</v>
      </c>
      <c r="BI363" s="157">
        <f>IF(N363="nulová",J363,0)</f>
        <v>0</v>
      </c>
      <c r="BJ363" s="17" t="s">
        <v>81</v>
      </c>
      <c r="BK363" s="157">
        <f>ROUND(I363*H363,2)</f>
        <v>13146.34</v>
      </c>
      <c r="BL363" s="17" t="s">
        <v>163</v>
      </c>
      <c r="BM363" s="156" t="s">
        <v>1979</v>
      </c>
    </row>
    <row r="364" spans="1:65" s="2" customFormat="1" ht="19.2">
      <c r="A364" s="29"/>
      <c r="B364" s="30"/>
      <c r="C364" s="29"/>
      <c r="D364" s="158" t="s">
        <v>165</v>
      </c>
      <c r="E364" s="29"/>
      <c r="F364" s="159" t="s">
        <v>1980</v>
      </c>
      <c r="G364" s="29"/>
      <c r="H364" s="29"/>
      <c r="I364" s="29"/>
      <c r="J364" s="29"/>
      <c r="K364" s="29"/>
      <c r="L364" s="30"/>
      <c r="M364" s="160"/>
      <c r="N364" s="161"/>
      <c r="O364" s="55"/>
      <c r="P364" s="55"/>
      <c r="Q364" s="55"/>
      <c r="R364" s="55"/>
      <c r="S364" s="55"/>
      <c r="T364" s="56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T364" s="17" t="s">
        <v>165</v>
      </c>
      <c r="AU364" s="17" t="s">
        <v>83</v>
      </c>
    </row>
    <row r="365" spans="1:65" s="13" customFormat="1">
      <c r="B365" s="162"/>
      <c r="D365" s="158" t="s">
        <v>167</v>
      </c>
      <c r="E365" s="163" t="s">
        <v>1</v>
      </c>
      <c r="F365" s="164" t="s">
        <v>847</v>
      </c>
      <c r="H365" s="165">
        <v>2</v>
      </c>
      <c r="L365" s="162"/>
      <c r="M365" s="166"/>
      <c r="N365" s="167"/>
      <c r="O365" s="167"/>
      <c r="P365" s="167"/>
      <c r="Q365" s="167"/>
      <c r="R365" s="167"/>
      <c r="S365" s="167"/>
      <c r="T365" s="168"/>
      <c r="AT365" s="163" t="s">
        <v>167</v>
      </c>
      <c r="AU365" s="163" t="s">
        <v>83</v>
      </c>
      <c r="AV365" s="13" t="s">
        <v>83</v>
      </c>
      <c r="AW365" s="13" t="s">
        <v>30</v>
      </c>
      <c r="AX365" s="13" t="s">
        <v>81</v>
      </c>
      <c r="AY365" s="163" t="s">
        <v>156</v>
      </c>
    </row>
    <row r="366" spans="1:65" s="12" customFormat="1" ht="20.85" customHeight="1">
      <c r="B366" s="133"/>
      <c r="D366" s="134" t="s">
        <v>73</v>
      </c>
      <c r="E366" s="143" t="s">
        <v>354</v>
      </c>
      <c r="F366" s="143" t="s">
        <v>355</v>
      </c>
      <c r="J366" s="144">
        <f>BK366</f>
        <v>53535.1</v>
      </c>
      <c r="L366" s="133"/>
      <c r="M366" s="137"/>
      <c r="N366" s="138"/>
      <c r="O366" s="138"/>
      <c r="P366" s="139">
        <f>SUM(P367:P404)</f>
        <v>103.89424999999999</v>
      </c>
      <c r="Q366" s="138"/>
      <c r="R366" s="139">
        <f>SUM(R367:R404)</f>
        <v>1.7415E-3</v>
      </c>
      <c r="S366" s="138"/>
      <c r="T366" s="140">
        <f>SUM(T367:T404)</f>
        <v>84.453149999999994</v>
      </c>
      <c r="AR366" s="134" t="s">
        <v>81</v>
      </c>
      <c r="AT366" s="141" t="s">
        <v>73</v>
      </c>
      <c r="AU366" s="141" t="s">
        <v>83</v>
      </c>
      <c r="AY366" s="134" t="s">
        <v>156</v>
      </c>
      <c r="BK366" s="142">
        <f>SUM(BK367:BK404)</f>
        <v>53535.1</v>
      </c>
    </row>
    <row r="367" spans="1:65" s="2" customFormat="1" ht="24" customHeight="1">
      <c r="A367" s="29"/>
      <c r="B367" s="145"/>
      <c r="C367" s="146" t="s">
        <v>1309</v>
      </c>
      <c r="D367" s="146" t="s">
        <v>158</v>
      </c>
      <c r="E367" s="147" t="s">
        <v>362</v>
      </c>
      <c r="F367" s="148" t="s">
        <v>363</v>
      </c>
      <c r="G367" s="149" t="s">
        <v>225</v>
      </c>
      <c r="H367" s="150">
        <v>13.1</v>
      </c>
      <c r="I367" s="151">
        <v>105.37</v>
      </c>
      <c r="J367" s="151">
        <f>ROUND(I367*H367,2)</f>
        <v>1380.35</v>
      </c>
      <c r="K367" s="148" t="s">
        <v>162</v>
      </c>
      <c r="L367" s="30"/>
      <c r="M367" s="152" t="s">
        <v>1</v>
      </c>
      <c r="N367" s="153" t="s">
        <v>39</v>
      </c>
      <c r="O367" s="154">
        <v>0.30599999999999999</v>
      </c>
      <c r="P367" s="154">
        <f>O367*H367</f>
        <v>4.0085999999999995</v>
      </c>
      <c r="Q367" s="154">
        <v>0</v>
      </c>
      <c r="R367" s="154">
        <f>Q367*H367</f>
        <v>0</v>
      </c>
      <c r="S367" s="154">
        <v>0.48</v>
      </c>
      <c r="T367" s="155">
        <f>S367*H367</f>
        <v>6.2879999999999994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6" t="s">
        <v>163</v>
      </c>
      <c r="AT367" s="156" t="s">
        <v>158</v>
      </c>
      <c r="AU367" s="156" t="s">
        <v>178</v>
      </c>
      <c r="AY367" s="17" t="s">
        <v>156</v>
      </c>
      <c r="BE367" s="157">
        <f>IF(N367="základní",J367,0)</f>
        <v>1380.35</v>
      </c>
      <c r="BF367" s="157">
        <f>IF(N367="snížená",J367,0)</f>
        <v>0</v>
      </c>
      <c r="BG367" s="157">
        <f>IF(N367="zákl. přenesená",J367,0)</f>
        <v>0</v>
      </c>
      <c r="BH367" s="157">
        <f>IF(N367="sníž. přenesená",J367,0)</f>
        <v>0</v>
      </c>
      <c r="BI367" s="157">
        <f>IF(N367="nulová",J367,0)</f>
        <v>0</v>
      </c>
      <c r="BJ367" s="17" t="s">
        <v>81</v>
      </c>
      <c r="BK367" s="157">
        <f>ROUND(I367*H367,2)</f>
        <v>1380.35</v>
      </c>
      <c r="BL367" s="17" t="s">
        <v>163</v>
      </c>
      <c r="BM367" s="156" t="s">
        <v>1981</v>
      </c>
    </row>
    <row r="368" spans="1:65" s="2" customFormat="1" ht="28.8">
      <c r="A368" s="29"/>
      <c r="B368" s="30"/>
      <c r="C368" s="29"/>
      <c r="D368" s="158" t="s">
        <v>165</v>
      </c>
      <c r="E368" s="29"/>
      <c r="F368" s="159" t="s">
        <v>365</v>
      </c>
      <c r="G368" s="29"/>
      <c r="H368" s="29"/>
      <c r="I368" s="29"/>
      <c r="J368" s="29"/>
      <c r="K368" s="29"/>
      <c r="L368" s="30"/>
      <c r="M368" s="160"/>
      <c r="N368" s="161"/>
      <c r="O368" s="55"/>
      <c r="P368" s="55"/>
      <c r="Q368" s="55"/>
      <c r="R368" s="55"/>
      <c r="S368" s="55"/>
      <c r="T368" s="56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T368" s="17" t="s">
        <v>165</v>
      </c>
      <c r="AU368" s="17" t="s">
        <v>178</v>
      </c>
    </row>
    <row r="369" spans="1:65" s="2" customFormat="1" ht="19.2">
      <c r="A369" s="29"/>
      <c r="B369" s="30"/>
      <c r="C369" s="29"/>
      <c r="D369" s="158" t="s">
        <v>366</v>
      </c>
      <c r="E369" s="29"/>
      <c r="F369" s="185" t="s">
        <v>367</v>
      </c>
      <c r="G369" s="29"/>
      <c r="H369" s="29"/>
      <c r="I369" s="29"/>
      <c r="J369" s="29"/>
      <c r="K369" s="29"/>
      <c r="L369" s="30"/>
      <c r="M369" s="160"/>
      <c r="N369" s="161"/>
      <c r="O369" s="55"/>
      <c r="P369" s="55"/>
      <c r="Q369" s="55"/>
      <c r="R369" s="55"/>
      <c r="S369" s="55"/>
      <c r="T369" s="56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T369" s="17" t="s">
        <v>366</v>
      </c>
      <c r="AU369" s="17" t="s">
        <v>178</v>
      </c>
    </row>
    <row r="370" spans="1:65" s="13" customFormat="1">
      <c r="B370" s="162"/>
      <c r="D370" s="158" t="s">
        <v>167</v>
      </c>
      <c r="E370" s="163" t="s">
        <v>1</v>
      </c>
      <c r="F370" s="164" t="s">
        <v>1982</v>
      </c>
      <c r="H370" s="165">
        <v>13.1</v>
      </c>
      <c r="L370" s="162"/>
      <c r="M370" s="166"/>
      <c r="N370" s="167"/>
      <c r="O370" s="167"/>
      <c r="P370" s="167"/>
      <c r="Q370" s="167"/>
      <c r="R370" s="167"/>
      <c r="S370" s="167"/>
      <c r="T370" s="168"/>
      <c r="AT370" s="163" t="s">
        <v>167</v>
      </c>
      <c r="AU370" s="163" t="s">
        <v>178</v>
      </c>
      <c r="AV370" s="13" t="s">
        <v>83</v>
      </c>
      <c r="AW370" s="13" t="s">
        <v>30</v>
      </c>
      <c r="AX370" s="13" t="s">
        <v>81</v>
      </c>
      <c r="AY370" s="163" t="s">
        <v>156</v>
      </c>
    </row>
    <row r="371" spans="1:65" s="2" customFormat="1" ht="24" customHeight="1">
      <c r="A371" s="29"/>
      <c r="B371" s="145"/>
      <c r="C371" s="146" t="s">
        <v>1313</v>
      </c>
      <c r="D371" s="146" t="s">
        <v>158</v>
      </c>
      <c r="E371" s="147" t="s">
        <v>700</v>
      </c>
      <c r="F371" s="148" t="s">
        <v>701</v>
      </c>
      <c r="G371" s="149" t="s">
        <v>225</v>
      </c>
      <c r="H371" s="150">
        <v>2.5</v>
      </c>
      <c r="I371" s="151">
        <v>64.91</v>
      </c>
      <c r="J371" s="151">
        <f>ROUND(I371*H371,2)</f>
        <v>162.28</v>
      </c>
      <c r="K371" s="148" t="s">
        <v>162</v>
      </c>
      <c r="L371" s="30"/>
      <c r="M371" s="152" t="s">
        <v>1</v>
      </c>
      <c r="N371" s="153" t="s">
        <v>39</v>
      </c>
      <c r="O371" s="154">
        <v>0.20799999999999999</v>
      </c>
      <c r="P371" s="154">
        <f>O371*H371</f>
        <v>0.52</v>
      </c>
      <c r="Q371" s="154">
        <v>0</v>
      </c>
      <c r="R371" s="154">
        <f>Q371*H371</f>
        <v>0</v>
      </c>
      <c r="S371" s="154">
        <v>0.255</v>
      </c>
      <c r="T371" s="155">
        <f>S371*H371</f>
        <v>0.63749999999999996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6" t="s">
        <v>163</v>
      </c>
      <c r="AT371" s="156" t="s">
        <v>158</v>
      </c>
      <c r="AU371" s="156" t="s">
        <v>178</v>
      </c>
      <c r="AY371" s="17" t="s">
        <v>156</v>
      </c>
      <c r="BE371" s="157">
        <f>IF(N371="základní",J371,0)</f>
        <v>162.28</v>
      </c>
      <c r="BF371" s="157">
        <f>IF(N371="snížená",J371,0)</f>
        <v>0</v>
      </c>
      <c r="BG371" s="157">
        <f>IF(N371="zákl. přenesená",J371,0)</f>
        <v>0</v>
      </c>
      <c r="BH371" s="157">
        <f>IF(N371="sníž. přenesená",J371,0)</f>
        <v>0</v>
      </c>
      <c r="BI371" s="157">
        <f>IF(N371="nulová",J371,0)</f>
        <v>0</v>
      </c>
      <c r="BJ371" s="17" t="s">
        <v>81</v>
      </c>
      <c r="BK371" s="157">
        <f>ROUND(I371*H371,2)</f>
        <v>162.28</v>
      </c>
      <c r="BL371" s="17" t="s">
        <v>163</v>
      </c>
      <c r="BM371" s="156" t="s">
        <v>1983</v>
      </c>
    </row>
    <row r="372" spans="1:65" s="2" customFormat="1" ht="48">
      <c r="A372" s="29"/>
      <c r="B372" s="30"/>
      <c r="C372" s="29"/>
      <c r="D372" s="158" t="s">
        <v>165</v>
      </c>
      <c r="E372" s="29"/>
      <c r="F372" s="159" t="s">
        <v>703</v>
      </c>
      <c r="G372" s="29"/>
      <c r="H372" s="29"/>
      <c r="I372" s="29"/>
      <c r="J372" s="29"/>
      <c r="K372" s="29"/>
      <c r="L372" s="30"/>
      <c r="M372" s="160"/>
      <c r="N372" s="161"/>
      <c r="O372" s="55"/>
      <c r="P372" s="55"/>
      <c r="Q372" s="55"/>
      <c r="R372" s="55"/>
      <c r="S372" s="55"/>
      <c r="T372" s="56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T372" s="17" t="s">
        <v>165</v>
      </c>
      <c r="AU372" s="17" t="s">
        <v>178</v>
      </c>
    </row>
    <row r="373" spans="1:65" s="13" customFormat="1">
      <c r="B373" s="162"/>
      <c r="D373" s="158" t="s">
        <v>167</v>
      </c>
      <c r="E373" s="163" t="s">
        <v>1</v>
      </c>
      <c r="F373" s="164" t="s">
        <v>1591</v>
      </c>
      <c r="H373" s="165">
        <v>2.5</v>
      </c>
      <c r="L373" s="162"/>
      <c r="M373" s="166"/>
      <c r="N373" s="167"/>
      <c r="O373" s="167"/>
      <c r="P373" s="167"/>
      <c r="Q373" s="167"/>
      <c r="R373" s="167"/>
      <c r="S373" s="167"/>
      <c r="T373" s="168"/>
      <c r="AT373" s="163" t="s">
        <v>167</v>
      </c>
      <c r="AU373" s="163" t="s">
        <v>178</v>
      </c>
      <c r="AV373" s="13" t="s">
        <v>83</v>
      </c>
      <c r="AW373" s="13" t="s">
        <v>30</v>
      </c>
      <c r="AX373" s="13" t="s">
        <v>81</v>
      </c>
      <c r="AY373" s="163" t="s">
        <v>156</v>
      </c>
    </row>
    <row r="374" spans="1:65" s="2" customFormat="1" ht="24" customHeight="1">
      <c r="A374" s="29"/>
      <c r="B374" s="145"/>
      <c r="C374" s="146" t="s">
        <v>1316</v>
      </c>
      <c r="D374" s="146" t="s">
        <v>158</v>
      </c>
      <c r="E374" s="147" t="s">
        <v>1984</v>
      </c>
      <c r="F374" s="148" t="s">
        <v>1985</v>
      </c>
      <c r="G374" s="149" t="s">
        <v>225</v>
      </c>
      <c r="H374" s="150">
        <v>11.9</v>
      </c>
      <c r="I374" s="151">
        <v>326.18</v>
      </c>
      <c r="J374" s="151">
        <f>ROUND(I374*H374,2)</f>
        <v>3881.54</v>
      </c>
      <c r="K374" s="148" t="s">
        <v>162</v>
      </c>
      <c r="L374" s="30"/>
      <c r="M374" s="152" t="s">
        <v>1</v>
      </c>
      <c r="N374" s="153" t="s">
        <v>39</v>
      </c>
      <c r="O374" s="154">
        <v>0.30199999999999999</v>
      </c>
      <c r="P374" s="154">
        <f>O374*H374</f>
        <v>3.5937999999999999</v>
      </c>
      <c r="Q374" s="154">
        <v>0</v>
      </c>
      <c r="R374" s="154">
        <f>Q374*H374</f>
        <v>0</v>
      </c>
      <c r="S374" s="154">
        <v>0.42499999999999999</v>
      </c>
      <c r="T374" s="155">
        <f>S374*H374</f>
        <v>5.0575000000000001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56" t="s">
        <v>163</v>
      </c>
      <c r="AT374" s="156" t="s">
        <v>158</v>
      </c>
      <c r="AU374" s="156" t="s">
        <v>178</v>
      </c>
      <c r="AY374" s="17" t="s">
        <v>156</v>
      </c>
      <c r="BE374" s="157">
        <f>IF(N374="základní",J374,0)</f>
        <v>3881.54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7" t="s">
        <v>81</v>
      </c>
      <c r="BK374" s="157">
        <f>ROUND(I374*H374,2)</f>
        <v>3881.54</v>
      </c>
      <c r="BL374" s="17" t="s">
        <v>163</v>
      </c>
      <c r="BM374" s="156" t="s">
        <v>1986</v>
      </c>
    </row>
    <row r="375" spans="1:65" s="2" customFormat="1" ht="48">
      <c r="A375" s="29"/>
      <c r="B375" s="30"/>
      <c r="C375" s="29"/>
      <c r="D375" s="158" t="s">
        <v>165</v>
      </c>
      <c r="E375" s="29"/>
      <c r="F375" s="159" t="s">
        <v>1987</v>
      </c>
      <c r="G375" s="29"/>
      <c r="H375" s="29"/>
      <c r="I375" s="29"/>
      <c r="J375" s="29"/>
      <c r="K375" s="29"/>
      <c r="L375" s="30"/>
      <c r="M375" s="160"/>
      <c r="N375" s="161"/>
      <c r="O375" s="55"/>
      <c r="P375" s="55"/>
      <c r="Q375" s="55"/>
      <c r="R375" s="55"/>
      <c r="S375" s="55"/>
      <c r="T375" s="56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T375" s="17" t="s">
        <v>165</v>
      </c>
      <c r="AU375" s="17" t="s">
        <v>178</v>
      </c>
    </row>
    <row r="376" spans="1:65" s="13" customFormat="1">
      <c r="B376" s="162"/>
      <c r="D376" s="158" t="s">
        <v>167</v>
      </c>
      <c r="E376" s="163" t="s">
        <v>1</v>
      </c>
      <c r="F376" s="164" t="s">
        <v>1988</v>
      </c>
      <c r="H376" s="165">
        <v>11.9</v>
      </c>
      <c r="L376" s="162"/>
      <c r="M376" s="166"/>
      <c r="N376" s="167"/>
      <c r="O376" s="167"/>
      <c r="P376" s="167"/>
      <c r="Q376" s="167"/>
      <c r="R376" s="167"/>
      <c r="S376" s="167"/>
      <c r="T376" s="168"/>
      <c r="AT376" s="163" t="s">
        <v>167</v>
      </c>
      <c r="AU376" s="163" t="s">
        <v>178</v>
      </c>
      <c r="AV376" s="13" t="s">
        <v>83</v>
      </c>
      <c r="AW376" s="13" t="s">
        <v>30</v>
      </c>
      <c r="AX376" s="13" t="s">
        <v>81</v>
      </c>
      <c r="AY376" s="163" t="s">
        <v>156</v>
      </c>
    </row>
    <row r="377" spans="1:65" s="2" customFormat="1" ht="24" customHeight="1">
      <c r="A377" s="29"/>
      <c r="B377" s="145"/>
      <c r="C377" s="146" t="s">
        <v>1321</v>
      </c>
      <c r="D377" s="146" t="s">
        <v>158</v>
      </c>
      <c r="E377" s="147" t="s">
        <v>370</v>
      </c>
      <c r="F377" s="148" t="s">
        <v>371</v>
      </c>
      <c r="G377" s="149" t="s">
        <v>225</v>
      </c>
      <c r="H377" s="150">
        <v>69.2</v>
      </c>
      <c r="I377" s="151">
        <v>52.83</v>
      </c>
      <c r="J377" s="151">
        <f>ROUND(I377*H377,2)</f>
        <v>3655.84</v>
      </c>
      <c r="K377" s="148" t="s">
        <v>162</v>
      </c>
      <c r="L377" s="30"/>
      <c r="M377" s="152" t="s">
        <v>1</v>
      </c>
      <c r="N377" s="153" t="s">
        <v>39</v>
      </c>
      <c r="O377" s="154">
        <v>0.11600000000000001</v>
      </c>
      <c r="P377" s="154">
        <f>O377*H377</f>
        <v>8.0272000000000006</v>
      </c>
      <c r="Q377" s="154">
        <v>0</v>
      </c>
      <c r="R377" s="154">
        <f>Q377*H377</f>
        <v>0</v>
      </c>
      <c r="S377" s="154">
        <v>0.28999999999999998</v>
      </c>
      <c r="T377" s="155">
        <f>S377*H377</f>
        <v>20.067999999999998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56" t="s">
        <v>163</v>
      </c>
      <c r="AT377" s="156" t="s">
        <v>158</v>
      </c>
      <c r="AU377" s="156" t="s">
        <v>178</v>
      </c>
      <c r="AY377" s="17" t="s">
        <v>156</v>
      </c>
      <c r="BE377" s="157">
        <f>IF(N377="základní",J377,0)</f>
        <v>3655.84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7" t="s">
        <v>81</v>
      </c>
      <c r="BK377" s="157">
        <f>ROUND(I377*H377,2)</f>
        <v>3655.84</v>
      </c>
      <c r="BL377" s="17" t="s">
        <v>163</v>
      </c>
      <c r="BM377" s="156" t="s">
        <v>1989</v>
      </c>
    </row>
    <row r="378" spans="1:65" s="2" customFormat="1" ht="38.4">
      <c r="A378" s="29"/>
      <c r="B378" s="30"/>
      <c r="C378" s="29"/>
      <c r="D378" s="158" t="s">
        <v>165</v>
      </c>
      <c r="E378" s="29"/>
      <c r="F378" s="159" t="s">
        <v>373</v>
      </c>
      <c r="G378" s="29"/>
      <c r="H378" s="29"/>
      <c r="I378" s="29"/>
      <c r="J378" s="29"/>
      <c r="K378" s="29"/>
      <c r="L378" s="30"/>
      <c r="M378" s="160"/>
      <c r="N378" s="161"/>
      <c r="O378" s="55"/>
      <c r="P378" s="55"/>
      <c r="Q378" s="55"/>
      <c r="R378" s="55"/>
      <c r="S378" s="55"/>
      <c r="T378" s="56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T378" s="17" t="s">
        <v>165</v>
      </c>
      <c r="AU378" s="17" t="s">
        <v>178</v>
      </c>
    </row>
    <row r="379" spans="1:65" s="13" customFormat="1">
      <c r="B379" s="162"/>
      <c r="D379" s="158" t="s">
        <v>167</v>
      </c>
      <c r="E379" s="163" t="s">
        <v>1</v>
      </c>
      <c r="F379" s="164" t="s">
        <v>1990</v>
      </c>
      <c r="H379" s="165">
        <v>69.2</v>
      </c>
      <c r="L379" s="162"/>
      <c r="M379" s="166"/>
      <c r="N379" s="167"/>
      <c r="O379" s="167"/>
      <c r="P379" s="167"/>
      <c r="Q379" s="167"/>
      <c r="R379" s="167"/>
      <c r="S379" s="167"/>
      <c r="T379" s="168"/>
      <c r="AT379" s="163" t="s">
        <v>167</v>
      </c>
      <c r="AU379" s="163" t="s">
        <v>178</v>
      </c>
      <c r="AV379" s="13" t="s">
        <v>83</v>
      </c>
      <c r="AW379" s="13" t="s">
        <v>30</v>
      </c>
      <c r="AX379" s="13" t="s">
        <v>81</v>
      </c>
      <c r="AY379" s="163" t="s">
        <v>156</v>
      </c>
    </row>
    <row r="380" spans="1:65" s="2" customFormat="1" ht="24" customHeight="1">
      <c r="A380" s="29"/>
      <c r="B380" s="145"/>
      <c r="C380" s="146" t="s">
        <v>1324</v>
      </c>
      <c r="D380" s="146" t="s">
        <v>158</v>
      </c>
      <c r="E380" s="147" t="s">
        <v>376</v>
      </c>
      <c r="F380" s="148" t="s">
        <v>377</v>
      </c>
      <c r="G380" s="149" t="s">
        <v>225</v>
      </c>
      <c r="H380" s="150">
        <v>33.700000000000003</v>
      </c>
      <c r="I380" s="151">
        <v>173.93</v>
      </c>
      <c r="J380" s="151">
        <f>ROUND(I380*H380,2)</f>
        <v>5861.44</v>
      </c>
      <c r="K380" s="148" t="s">
        <v>162</v>
      </c>
      <c r="L380" s="30"/>
      <c r="M380" s="152" t="s">
        <v>1</v>
      </c>
      <c r="N380" s="153" t="s">
        <v>39</v>
      </c>
      <c r="O380" s="154">
        <v>0.30499999999999999</v>
      </c>
      <c r="P380" s="154">
        <f>O380*H380</f>
        <v>10.278500000000001</v>
      </c>
      <c r="Q380" s="154">
        <v>0</v>
      </c>
      <c r="R380" s="154">
        <f>Q380*H380</f>
        <v>0</v>
      </c>
      <c r="S380" s="154">
        <v>0.32500000000000001</v>
      </c>
      <c r="T380" s="155">
        <f>S380*H380</f>
        <v>10.952500000000001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56" t="s">
        <v>163</v>
      </c>
      <c r="AT380" s="156" t="s">
        <v>158</v>
      </c>
      <c r="AU380" s="156" t="s">
        <v>178</v>
      </c>
      <c r="AY380" s="17" t="s">
        <v>156</v>
      </c>
      <c r="BE380" s="157">
        <f>IF(N380="základní",J380,0)</f>
        <v>5861.44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7" t="s">
        <v>81</v>
      </c>
      <c r="BK380" s="157">
        <f>ROUND(I380*H380,2)</f>
        <v>5861.44</v>
      </c>
      <c r="BL380" s="17" t="s">
        <v>163</v>
      </c>
      <c r="BM380" s="156" t="s">
        <v>1991</v>
      </c>
    </row>
    <row r="381" spans="1:65" s="2" customFormat="1" ht="38.4">
      <c r="A381" s="29"/>
      <c r="B381" s="30"/>
      <c r="C381" s="29"/>
      <c r="D381" s="158" t="s">
        <v>165</v>
      </c>
      <c r="E381" s="29"/>
      <c r="F381" s="159" t="s">
        <v>379</v>
      </c>
      <c r="G381" s="29"/>
      <c r="H381" s="29"/>
      <c r="I381" s="29"/>
      <c r="J381" s="29"/>
      <c r="K381" s="29"/>
      <c r="L381" s="30"/>
      <c r="M381" s="160"/>
      <c r="N381" s="161"/>
      <c r="O381" s="55"/>
      <c r="P381" s="55"/>
      <c r="Q381" s="55"/>
      <c r="R381" s="55"/>
      <c r="S381" s="55"/>
      <c r="T381" s="56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T381" s="17" t="s">
        <v>165</v>
      </c>
      <c r="AU381" s="17" t="s">
        <v>178</v>
      </c>
    </row>
    <row r="382" spans="1:65" s="13" customFormat="1">
      <c r="B382" s="162"/>
      <c r="D382" s="158" t="s">
        <v>167</v>
      </c>
      <c r="E382" s="163" t="s">
        <v>1</v>
      </c>
      <c r="F382" s="164" t="s">
        <v>1992</v>
      </c>
      <c r="H382" s="165">
        <v>33.700000000000003</v>
      </c>
      <c r="L382" s="162"/>
      <c r="M382" s="166"/>
      <c r="N382" s="167"/>
      <c r="O382" s="167"/>
      <c r="P382" s="167"/>
      <c r="Q382" s="167"/>
      <c r="R382" s="167"/>
      <c r="S382" s="167"/>
      <c r="T382" s="168"/>
      <c r="AT382" s="163" t="s">
        <v>167</v>
      </c>
      <c r="AU382" s="163" t="s">
        <v>178</v>
      </c>
      <c r="AV382" s="13" t="s">
        <v>83</v>
      </c>
      <c r="AW382" s="13" t="s">
        <v>30</v>
      </c>
      <c r="AX382" s="13" t="s">
        <v>81</v>
      </c>
      <c r="AY382" s="163" t="s">
        <v>156</v>
      </c>
    </row>
    <row r="383" spans="1:65" s="2" customFormat="1" ht="24" customHeight="1">
      <c r="A383" s="29"/>
      <c r="B383" s="145"/>
      <c r="C383" s="146" t="s">
        <v>1326</v>
      </c>
      <c r="D383" s="146" t="s">
        <v>158</v>
      </c>
      <c r="E383" s="147" t="s">
        <v>1297</v>
      </c>
      <c r="F383" s="148" t="s">
        <v>1298</v>
      </c>
      <c r="G383" s="149" t="s">
        <v>225</v>
      </c>
      <c r="H383" s="150">
        <v>29.024999999999999</v>
      </c>
      <c r="I383" s="151">
        <v>74.709999999999994</v>
      </c>
      <c r="J383" s="151">
        <f>ROUND(I383*H383,2)</f>
        <v>2168.46</v>
      </c>
      <c r="K383" s="148" t="s">
        <v>162</v>
      </c>
      <c r="L383" s="30"/>
      <c r="M383" s="152" t="s">
        <v>1</v>
      </c>
      <c r="N383" s="153" t="s">
        <v>39</v>
      </c>
      <c r="O383" s="154">
        <v>0.13</v>
      </c>
      <c r="P383" s="154">
        <f>O383*H383</f>
        <v>3.77325</v>
      </c>
      <c r="Q383" s="154">
        <v>0</v>
      </c>
      <c r="R383" s="154">
        <f>Q383*H383</f>
        <v>0</v>
      </c>
      <c r="S383" s="154">
        <v>0.22</v>
      </c>
      <c r="T383" s="155">
        <f>S383*H383</f>
        <v>6.3854999999999995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6" t="s">
        <v>163</v>
      </c>
      <c r="AT383" s="156" t="s">
        <v>158</v>
      </c>
      <c r="AU383" s="156" t="s">
        <v>178</v>
      </c>
      <c r="AY383" s="17" t="s">
        <v>156</v>
      </c>
      <c r="BE383" s="157">
        <f>IF(N383="základní",J383,0)</f>
        <v>2168.46</v>
      </c>
      <c r="BF383" s="157">
        <f>IF(N383="snížená",J383,0)</f>
        <v>0</v>
      </c>
      <c r="BG383" s="157">
        <f>IF(N383="zákl. přenesená",J383,0)</f>
        <v>0</v>
      </c>
      <c r="BH383" s="157">
        <f>IF(N383="sníž. přenesená",J383,0)</f>
        <v>0</v>
      </c>
      <c r="BI383" s="157">
        <f>IF(N383="nulová",J383,0)</f>
        <v>0</v>
      </c>
      <c r="BJ383" s="17" t="s">
        <v>81</v>
      </c>
      <c r="BK383" s="157">
        <f>ROUND(I383*H383,2)</f>
        <v>2168.46</v>
      </c>
      <c r="BL383" s="17" t="s">
        <v>163</v>
      </c>
      <c r="BM383" s="156" t="s">
        <v>1993</v>
      </c>
    </row>
    <row r="384" spans="1:65" s="2" customFormat="1" ht="38.4">
      <c r="A384" s="29"/>
      <c r="B384" s="30"/>
      <c r="C384" s="29"/>
      <c r="D384" s="158" t="s">
        <v>165</v>
      </c>
      <c r="E384" s="29"/>
      <c r="F384" s="159" t="s">
        <v>1300</v>
      </c>
      <c r="G384" s="29"/>
      <c r="H384" s="29"/>
      <c r="I384" s="29"/>
      <c r="J384" s="29"/>
      <c r="K384" s="29"/>
      <c r="L384" s="30"/>
      <c r="M384" s="160"/>
      <c r="N384" s="161"/>
      <c r="O384" s="55"/>
      <c r="P384" s="55"/>
      <c r="Q384" s="55"/>
      <c r="R384" s="55"/>
      <c r="S384" s="55"/>
      <c r="T384" s="56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T384" s="17" t="s">
        <v>165</v>
      </c>
      <c r="AU384" s="17" t="s">
        <v>178</v>
      </c>
    </row>
    <row r="385" spans="1:65" s="13" customFormat="1">
      <c r="B385" s="162"/>
      <c r="D385" s="158" t="s">
        <v>167</v>
      </c>
      <c r="E385" s="163" t="s">
        <v>1</v>
      </c>
      <c r="F385" s="164" t="s">
        <v>1994</v>
      </c>
      <c r="H385" s="165">
        <v>29.024999999999999</v>
      </c>
      <c r="L385" s="162"/>
      <c r="M385" s="166"/>
      <c r="N385" s="167"/>
      <c r="O385" s="167"/>
      <c r="P385" s="167"/>
      <c r="Q385" s="167"/>
      <c r="R385" s="167"/>
      <c r="S385" s="167"/>
      <c r="T385" s="168"/>
      <c r="AT385" s="163" t="s">
        <v>167</v>
      </c>
      <c r="AU385" s="163" t="s">
        <v>178</v>
      </c>
      <c r="AV385" s="13" t="s">
        <v>83</v>
      </c>
      <c r="AW385" s="13" t="s">
        <v>30</v>
      </c>
      <c r="AX385" s="13" t="s">
        <v>81</v>
      </c>
      <c r="AY385" s="163" t="s">
        <v>156</v>
      </c>
    </row>
    <row r="386" spans="1:65" s="2" customFormat="1" ht="24" customHeight="1">
      <c r="A386" s="29"/>
      <c r="B386" s="145"/>
      <c r="C386" s="146" t="s">
        <v>1329</v>
      </c>
      <c r="D386" s="146" t="s">
        <v>158</v>
      </c>
      <c r="E386" s="147" t="s">
        <v>381</v>
      </c>
      <c r="F386" s="148" t="s">
        <v>382</v>
      </c>
      <c r="G386" s="149" t="s">
        <v>225</v>
      </c>
      <c r="H386" s="150">
        <v>21</v>
      </c>
      <c r="I386" s="151">
        <v>102.54</v>
      </c>
      <c r="J386" s="151">
        <f>ROUND(I386*H386,2)</f>
        <v>2153.34</v>
      </c>
      <c r="K386" s="148" t="s">
        <v>162</v>
      </c>
      <c r="L386" s="30"/>
      <c r="M386" s="152" t="s">
        <v>1</v>
      </c>
      <c r="N386" s="153" t="s">
        <v>39</v>
      </c>
      <c r="O386" s="154">
        <v>0.22</v>
      </c>
      <c r="P386" s="154">
        <f>O386*H386</f>
        <v>4.62</v>
      </c>
      <c r="Q386" s="154">
        <v>0</v>
      </c>
      <c r="R386" s="154">
        <f>Q386*H386</f>
        <v>0</v>
      </c>
      <c r="S386" s="154">
        <v>0.316</v>
      </c>
      <c r="T386" s="155">
        <f>S386*H386</f>
        <v>6.6360000000000001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56" t="s">
        <v>163</v>
      </c>
      <c r="AT386" s="156" t="s">
        <v>158</v>
      </c>
      <c r="AU386" s="156" t="s">
        <v>178</v>
      </c>
      <c r="AY386" s="17" t="s">
        <v>156</v>
      </c>
      <c r="BE386" s="157">
        <f>IF(N386="základní",J386,0)</f>
        <v>2153.34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7" t="s">
        <v>81</v>
      </c>
      <c r="BK386" s="157">
        <f>ROUND(I386*H386,2)</f>
        <v>2153.34</v>
      </c>
      <c r="BL386" s="17" t="s">
        <v>163</v>
      </c>
      <c r="BM386" s="156" t="s">
        <v>1995</v>
      </c>
    </row>
    <row r="387" spans="1:65" s="2" customFormat="1" ht="38.4">
      <c r="A387" s="29"/>
      <c r="B387" s="30"/>
      <c r="C387" s="29"/>
      <c r="D387" s="158" t="s">
        <v>165</v>
      </c>
      <c r="E387" s="29"/>
      <c r="F387" s="159" t="s">
        <v>384</v>
      </c>
      <c r="G387" s="29"/>
      <c r="H387" s="29"/>
      <c r="I387" s="29"/>
      <c r="J387" s="29"/>
      <c r="K387" s="29"/>
      <c r="L387" s="30"/>
      <c r="M387" s="160"/>
      <c r="N387" s="161"/>
      <c r="O387" s="55"/>
      <c r="P387" s="55"/>
      <c r="Q387" s="55"/>
      <c r="R387" s="55"/>
      <c r="S387" s="55"/>
      <c r="T387" s="56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T387" s="17" t="s">
        <v>165</v>
      </c>
      <c r="AU387" s="17" t="s">
        <v>178</v>
      </c>
    </row>
    <row r="388" spans="1:65" s="13" customFormat="1">
      <c r="B388" s="162"/>
      <c r="D388" s="158" t="s">
        <v>167</v>
      </c>
      <c r="E388" s="163" t="s">
        <v>1</v>
      </c>
      <c r="F388" s="164" t="s">
        <v>1996</v>
      </c>
      <c r="H388" s="165">
        <v>21</v>
      </c>
      <c r="L388" s="162"/>
      <c r="M388" s="166"/>
      <c r="N388" s="167"/>
      <c r="O388" s="167"/>
      <c r="P388" s="167"/>
      <c r="Q388" s="167"/>
      <c r="R388" s="167"/>
      <c r="S388" s="167"/>
      <c r="T388" s="168"/>
      <c r="AT388" s="163" t="s">
        <v>167</v>
      </c>
      <c r="AU388" s="163" t="s">
        <v>178</v>
      </c>
      <c r="AV388" s="13" t="s">
        <v>83</v>
      </c>
      <c r="AW388" s="13" t="s">
        <v>30</v>
      </c>
      <c r="AX388" s="13" t="s">
        <v>81</v>
      </c>
      <c r="AY388" s="163" t="s">
        <v>156</v>
      </c>
    </row>
    <row r="389" spans="1:65" s="2" customFormat="1" ht="24" customHeight="1">
      <c r="A389" s="29"/>
      <c r="B389" s="145"/>
      <c r="C389" s="146" t="s">
        <v>1332</v>
      </c>
      <c r="D389" s="146" t="s">
        <v>158</v>
      </c>
      <c r="E389" s="147" t="s">
        <v>970</v>
      </c>
      <c r="F389" s="148" t="s">
        <v>971</v>
      </c>
      <c r="G389" s="149" t="s">
        <v>225</v>
      </c>
      <c r="H389" s="150">
        <v>58.05</v>
      </c>
      <c r="I389" s="151">
        <v>103.34</v>
      </c>
      <c r="J389" s="151">
        <f>ROUND(I389*H389,2)</f>
        <v>5998.89</v>
      </c>
      <c r="K389" s="148" t="s">
        <v>162</v>
      </c>
      <c r="L389" s="30"/>
      <c r="M389" s="152" t="s">
        <v>1</v>
      </c>
      <c r="N389" s="153" t="s">
        <v>39</v>
      </c>
      <c r="O389" s="154">
        <v>7.0000000000000007E-2</v>
      </c>
      <c r="P389" s="154">
        <f>O389*H389</f>
        <v>4.0635000000000003</v>
      </c>
      <c r="Q389" s="154">
        <v>3.0000000000000001E-5</v>
      </c>
      <c r="R389" s="154">
        <f>Q389*H389</f>
        <v>1.7415E-3</v>
      </c>
      <c r="S389" s="154">
        <v>0.10299999999999999</v>
      </c>
      <c r="T389" s="155">
        <f>S389*H389</f>
        <v>5.9791499999999997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56" t="s">
        <v>163</v>
      </c>
      <c r="AT389" s="156" t="s">
        <v>158</v>
      </c>
      <c r="AU389" s="156" t="s">
        <v>178</v>
      </c>
      <c r="AY389" s="17" t="s">
        <v>156</v>
      </c>
      <c r="BE389" s="157">
        <f>IF(N389="základní",J389,0)</f>
        <v>5998.89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7" t="s">
        <v>81</v>
      </c>
      <c r="BK389" s="157">
        <f>ROUND(I389*H389,2)</f>
        <v>5998.89</v>
      </c>
      <c r="BL389" s="17" t="s">
        <v>163</v>
      </c>
      <c r="BM389" s="156" t="s">
        <v>1997</v>
      </c>
    </row>
    <row r="390" spans="1:65" s="2" customFormat="1" ht="28.8">
      <c r="A390" s="29"/>
      <c r="B390" s="30"/>
      <c r="C390" s="29"/>
      <c r="D390" s="158" t="s">
        <v>165</v>
      </c>
      <c r="E390" s="29"/>
      <c r="F390" s="159" t="s">
        <v>973</v>
      </c>
      <c r="G390" s="29"/>
      <c r="H390" s="29"/>
      <c r="I390" s="29"/>
      <c r="J390" s="29"/>
      <c r="K390" s="29"/>
      <c r="L390" s="30"/>
      <c r="M390" s="160"/>
      <c r="N390" s="161"/>
      <c r="O390" s="55"/>
      <c r="P390" s="55"/>
      <c r="Q390" s="55"/>
      <c r="R390" s="55"/>
      <c r="S390" s="55"/>
      <c r="T390" s="56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T390" s="17" t="s">
        <v>165</v>
      </c>
      <c r="AU390" s="17" t="s">
        <v>178</v>
      </c>
    </row>
    <row r="391" spans="1:65" s="13" customFormat="1">
      <c r="B391" s="162"/>
      <c r="D391" s="158" t="s">
        <v>167</v>
      </c>
      <c r="E391" s="163" t="s">
        <v>1</v>
      </c>
      <c r="F391" s="164" t="s">
        <v>1906</v>
      </c>
      <c r="H391" s="165">
        <v>58.05</v>
      </c>
      <c r="L391" s="162"/>
      <c r="M391" s="166"/>
      <c r="N391" s="167"/>
      <c r="O391" s="167"/>
      <c r="P391" s="167"/>
      <c r="Q391" s="167"/>
      <c r="R391" s="167"/>
      <c r="S391" s="167"/>
      <c r="T391" s="168"/>
      <c r="AT391" s="163" t="s">
        <v>167</v>
      </c>
      <c r="AU391" s="163" t="s">
        <v>178</v>
      </c>
      <c r="AV391" s="13" t="s">
        <v>83</v>
      </c>
      <c r="AW391" s="13" t="s">
        <v>30</v>
      </c>
      <c r="AX391" s="13" t="s">
        <v>81</v>
      </c>
      <c r="AY391" s="163" t="s">
        <v>156</v>
      </c>
    </row>
    <row r="392" spans="1:65" s="2" customFormat="1" ht="16.5" customHeight="1">
      <c r="A392" s="29"/>
      <c r="B392" s="145"/>
      <c r="C392" s="146" t="s">
        <v>1998</v>
      </c>
      <c r="D392" s="146" t="s">
        <v>158</v>
      </c>
      <c r="E392" s="147" t="s">
        <v>357</v>
      </c>
      <c r="F392" s="148" t="s">
        <v>358</v>
      </c>
      <c r="G392" s="149" t="s">
        <v>291</v>
      </c>
      <c r="H392" s="150">
        <v>18</v>
      </c>
      <c r="I392" s="151">
        <v>1057.25</v>
      </c>
      <c r="J392" s="151">
        <f>ROUND(I392*H392,2)</f>
        <v>19030.5</v>
      </c>
      <c r="K392" s="148" t="s">
        <v>162</v>
      </c>
      <c r="L392" s="30"/>
      <c r="M392" s="152" t="s">
        <v>1</v>
      </c>
      <c r="N392" s="153" t="s">
        <v>39</v>
      </c>
      <c r="O392" s="154">
        <v>2.3639999999999999</v>
      </c>
      <c r="P392" s="154">
        <f>O392*H392</f>
        <v>42.552</v>
      </c>
      <c r="Q392" s="154">
        <v>0</v>
      </c>
      <c r="R392" s="154">
        <f>Q392*H392</f>
        <v>0</v>
      </c>
      <c r="S392" s="154">
        <v>0.753</v>
      </c>
      <c r="T392" s="155">
        <f>S392*H392</f>
        <v>13.554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56" t="s">
        <v>163</v>
      </c>
      <c r="AT392" s="156" t="s">
        <v>158</v>
      </c>
      <c r="AU392" s="156" t="s">
        <v>178</v>
      </c>
      <c r="AY392" s="17" t="s">
        <v>156</v>
      </c>
      <c r="BE392" s="157">
        <f>IF(N392="základní",J392,0)</f>
        <v>19030.5</v>
      </c>
      <c r="BF392" s="157">
        <f>IF(N392="snížená",J392,0)</f>
        <v>0</v>
      </c>
      <c r="BG392" s="157">
        <f>IF(N392="zákl. přenesená",J392,0)</f>
        <v>0</v>
      </c>
      <c r="BH392" s="157">
        <f>IF(N392="sníž. přenesená",J392,0)</f>
        <v>0</v>
      </c>
      <c r="BI392" s="157">
        <f>IF(N392="nulová",J392,0)</f>
        <v>0</v>
      </c>
      <c r="BJ392" s="17" t="s">
        <v>81</v>
      </c>
      <c r="BK392" s="157">
        <f>ROUND(I392*H392,2)</f>
        <v>19030.5</v>
      </c>
      <c r="BL392" s="17" t="s">
        <v>163</v>
      </c>
      <c r="BM392" s="156" t="s">
        <v>1999</v>
      </c>
    </row>
    <row r="393" spans="1:65" s="2" customFormat="1" ht="28.8">
      <c r="A393" s="29"/>
      <c r="B393" s="30"/>
      <c r="C393" s="29"/>
      <c r="D393" s="158" t="s">
        <v>165</v>
      </c>
      <c r="E393" s="29"/>
      <c r="F393" s="159" t="s">
        <v>360</v>
      </c>
      <c r="G393" s="29"/>
      <c r="H393" s="29"/>
      <c r="I393" s="29"/>
      <c r="J393" s="29"/>
      <c r="K393" s="29"/>
      <c r="L393" s="30"/>
      <c r="M393" s="160"/>
      <c r="N393" s="161"/>
      <c r="O393" s="55"/>
      <c r="P393" s="55"/>
      <c r="Q393" s="55"/>
      <c r="R393" s="55"/>
      <c r="S393" s="55"/>
      <c r="T393" s="56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T393" s="17" t="s">
        <v>165</v>
      </c>
      <c r="AU393" s="17" t="s">
        <v>178</v>
      </c>
    </row>
    <row r="394" spans="1:65" s="13" customFormat="1">
      <c r="B394" s="162"/>
      <c r="D394" s="158" t="s">
        <v>167</v>
      </c>
      <c r="E394" s="163" t="s">
        <v>1</v>
      </c>
      <c r="F394" s="164" t="s">
        <v>270</v>
      </c>
      <c r="H394" s="165">
        <v>18</v>
      </c>
      <c r="L394" s="162"/>
      <c r="M394" s="166"/>
      <c r="N394" s="167"/>
      <c r="O394" s="167"/>
      <c r="P394" s="167"/>
      <c r="Q394" s="167"/>
      <c r="R394" s="167"/>
      <c r="S394" s="167"/>
      <c r="T394" s="168"/>
      <c r="AT394" s="163" t="s">
        <v>167</v>
      </c>
      <c r="AU394" s="163" t="s">
        <v>178</v>
      </c>
      <c r="AV394" s="13" t="s">
        <v>83</v>
      </c>
      <c r="AW394" s="13" t="s">
        <v>30</v>
      </c>
      <c r="AX394" s="13" t="s">
        <v>81</v>
      </c>
      <c r="AY394" s="163" t="s">
        <v>156</v>
      </c>
    </row>
    <row r="395" spans="1:65" s="2" customFormat="1" ht="16.5" customHeight="1">
      <c r="A395" s="29"/>
      <c r="B395" s="145"/>
      <c r="C395" s="146" t="s">
        <v>2000</v>
      </c>
      <c r="D395" s="146" t="s">
        <v>158</v>
      </c>
      <c r="E395" s="147" t="s">
        <v>1600</v>
      </c>
      <c r="F395" s="148" t="s">
        <v>1601</v>
      </c>
      <c r="G395" s="149" t="s">
        <v>161</v>
      </c>
      <c r="H395" s="150">
        <v>2.4</v>
      </c>
      <c r="I395" s="151">
        <v>2419.0500000000002</v>
      </c>
      <c r="J395" s="151">
        <f>ROUND(I395*H395,2)</f>
        <v>5805.72</v>
      </c>
      <c r="K395" s="148" t="s">
        <v>162</v>
      </c>
      <c r="L395" s="30"/>
      <c r="M395" s="152" t="s">
        <v>1</v>
      </c>
      <c r="N395" s="153" t="s">
        <v>39</v>
      </c>
      <c r="O395" s="154">
        <v>6.4359999999999999</v>
      </c>
      <c r="P395" s="154">
        <f>O395*H395</f>
        <v>15.446399999999999</v>
      </c>
      <c r="Q395" s="154">
        <v>0</v>
      </c>
      <c r="R395" s="154">
        <f>Q395*H395</f>
        <v>0</v>
      </c>
      <c r="S395" s="154">
        <v>2</v>
      </c>
      <c r="T395" s="155">
        <f>S395*H395</f>
        <v>4.8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56" t="s">
        <v>163</v>
      </c>
      <c r="AT395" s="156" t="s">
        <v>158</v>
      </c>
      <c r="AU395" s="156" t="s">
        <v>178</v>
      </c>
      <c r="AY395" s="17" t="s">
        <v>156</v>
      </c>
      <c r="BE395" s="157">
        <f>IF(N395="základní",J395,0)</f>
        <v>5805.72</v>
      </c>
      <c r="BF395" s="157">
        <f>IF(N395="snížená",J395,0)</f>
        <v>0</v>
      </c>
      <c r="BG395" s="157">
        <f>IF(N395="zákl. přenesená",J395,0)</f>
        <v>0</v>
      </c>
      <c r="BH395" s="157">
        <f>IF(N395="sníž. přenesená",J395,0)</f>
        <v>0</v>
      </c>
      <c r="BI395" s="157">
        <f>IF(N395="nulová",J395,0)</f>
        <v>0</v>
      </c>
      <c r="BJ395" s="17" t="s">
        <v>81</v>
      </c>
      <c r="BK395" s="157">
        <f>ROUND(I395*H395,2)</f>
        <v>5805.72</v>
      </c>
      <c r="BL395" s="17" t="s">
        <v>163</v>
      </c>
      <c r="BM395" s="156" t="s">
        <v>2001</v>
      </c>
    </row>
    <row r="396" spans="1:65" s="2" customFormat="1">
      <c r="A396" s="29"/>
      <c r="B396" s="30"/>
      <c r="C396" s="29"/>
      <c r="D396" s="158" t="s">
        <v>165</v>
      </c>
      <c r="E396" s="29"/>
      <c r="F396" s="159" t="s">
        <v>1603</v>
      </c>
      <c r="G396" s="29"/>
      <c r="H396" s="29"/>
      <c r="I396" s="29"/>
      <c r="J396" s="29"/>
      <c r="K396" s="29"/>
      <c r="L396" s="30"/>
      <c r="M396" s="160"/>
      <c r="N396" s="161"/>
      <c r="O396" s="55"/>
      <c r="P396" s="55"/>
      <c r="Q396" s="55"/>
      <c r="R396" s="55"/>
      <c r="S396" s="55"/>
      <c r="T396" s="56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T396" s="17" t="s">
        <v>165</v>
      </c>
      <c r="AU396" s="17" t="s">
        <v>178</v>
      </c>
    </row>
    <row r="397" spans="1:65" s="13" customFormat="1">
      <c r="B397" s="162"/>
      <c r="D397" s="158" t="s">
        <v>167</v>
      </c>
      <c r="E397" s="163" t="s">
        <v>1</v>
      </c>
      <c r="F397" s="164" t="s">
        <v>2002</v>
      </c>
      <c r="H397" s="165">
        <v>2.4</v>
      </c>
      <c r="L397" s="162"/>
      <c r="M397" s="166"/>
      <c r="N397" s="167"/>
      <c r="O397" s="167"/>
      <c r="P397" s="167"/>
      <c r="Q397" s="167"/>
      <c r="R397" s="167"/>
      <c r="S397" s="167"/>
      <c r="T397" s="168"/>
      <c r="AT397" s="163" t="s">
        <v>167</v>
      </c>
      <c r="AU397" s="163" t="s">
        <v>178</v>
      </c>
      <c r="AV397" s="13" t="s">
        <v>83</v>
      </c>
      <c r="AW397" s="13" t="s">
        <v>30</v>
      </c>
      <c r="AX397" s="13" t="s">
        <v>81</v>
      </c>
      <c r="AY397" s="163" t="s">
        <v>156</v>
      </c>
    </row>
    <row r="398" spans="1:65" s="2" customFormat="1" ht="24" customHeight="1">
      <c r="A398" s="29"/>
      <c r="B398" s="145"/>
      <c r="C398" s="146" t="s">
        <v>2003</v>
      </c>
      <c r="D398" s="146" t="s">
        <v>158</v>
      </c>
      <c r="E398" s="147" t="s">
        <v>2004</v>
      </c>
      <c r="F398" s="148" t="s">
        <v>2005</v>
      </c>
      <c r="G398" s="149" t="s">
        <v>161</v>
      </c>
      <c r="H398" s="150">
        <v>1.75</v>
      </c>
      <c r="I398" s="151">
        <v>1010.31</v>
      </c>
      <c r="J398" s="151">
        <f>ROUND(I398*H398,2)</f>
        <v>1768.04</v>
      </c>
      <c r="K398" s="148" t="s">
        <v>162</v>
      </c>
      <c r="L398" s="30"/>
      <c r="M398" s="152" t="s">
        <v>1</v>
      </c>
      <c r="N398" s="153" t="s">
        <v>39</v>
      </c>
      <c r="O398" s="154">
        <v>3.302</v>
      </c>
      <c r="P398" s="154">
        <f>O398*H398</f>
        <v>5.7785000000000002</v>
      </c>
      <c r="Q398" s="154">
        <v>0</v>
      </c>
      <c r="R398" s="154">
        <f>Q398*H398</f>
        <v>0</v>
      </c>
      <c r="S398" s="154">
        <v>2.25</v>
      </c>
      <c r="T398" s="155">
        <f>S398*H398</f>
        <v>3.9375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56" t="s">
        <v>163</v>
      </c>
      <c r="AT398" s="156" t="s">
        <v>158</v>
      </c>
      <c r="AU398" s="156" t="s">
        <v>178</v>
      </c>
      <c r="AY398" s="17" t="s">
        <v>156</v>
      </c>
      <c r="BE398" s="157">
        <f>IF(N398="základní",J398,0)</f>
        <v>1768.04</v>
      </c>
      <c r="BF398" s="157">
        <f>IF(N398="snížená",J398,0)</f>
        <v>0</v>
      </c>
      <c r="BG398" s="157">
        <f>IF(N398="zákl. přenesená",J398,0)</f>
        <v>0</v>
      </c>
      <c r="BH398" s="157">
        <f>IF(N398="sníž. přenesená",J398,0)</f>
        <v>0</v>
      </c>
      <c r="BI398" s="157">
        <f>IF(N398="nulová",J398,0)</f>
        <v>0</v>
      </c>
      <c r="BJ398" s="17" t="s">
        <v>81</v>
      </c>
      <c r="BK398" s="157">
        <f>ROUND(I398*H398,2)</f>
        <v>1768.04</v>
      </c>
      <c r="BL398" s="17" t="s">
        <v>163</v>
      </c>
      <c r="BM398" s="156" t="s">
        <v>2006</v>
      </c>
    </row>
    <row r="399" spans="1:65" s="2" customFormat="1" ht="19.2">
      <c r="A399" s="29"/>
      <c r="B399" s="30"/>
      <c r="C399" s="29"/>
      <c r="D399" s="158" t="s">
        <v>165</v>
      </c>
      <c r="E399" s="29"/>
      <c r="F399" s="159" t="s">
        <v>2007</v>
      </c>
      <c r="G399" s="29"/>
      <c r="H399" s="29"/>
      <c r="I399" s="29"/>
      <c r="J399" s="29"/>
      <c r="K399" s="29"/>
      <c r="L399" s="30"/>
      <c r="M399" s="160"/>
      <c r="N399" s="161"/>
      <c r="O399" s="55"/>
      <c r="P399" s="55"/>
      <c r="Q399" s="55"/>
      <c r="R399" s="55"/>
      <c r="S399" s="55"/>
      <c r="T399" s="56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T399" s="17" t="s">
        <v>165</v>
      </c>
      <c r="AU399" s="17" t="s">
        <v>178</v>
      </c>
    </row>
    <row r="400" spans="1:65" s="2" customFormat="1" ht="19.2">
      <c r="A400" s="29"/>
      <c r="B400" s="30"/>
      <c r="C400" s="29"/>
      <c r="D400" s="158" t="s">
        <v>366</v>
      </c>
      <c r="E400" s="29"/>
      <c r="F400" s="185" t="s">
        <v>2008</v>
      </c>
      <c r="G400" s="29"/>
      <c r="H400" s="29"/>
      <c r="I400" s="29"/>
      <c r="J400" s="29"/>
      <c r="K400" s="29"/>
      <c r="L400" s="30"/>
      <c r="M400" s="160"/>
      <c r="N400" s="161"/>
      <c r="O400" s="55"/>
      <c r="P400" s="55"/>
      <c r="Q400" s="55"/>
      <c r="R400" s="55"/>
      <c r="S400" s="55"/>
      <c r="T400" s="56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T400" s="17" t="s">
        <v>366</v>
      </c>
      <c r="AU400" s="17" t="s">
        <v>178</v>
      </c>
    </row>
    <row r="401" spans="1:65" s="13" customFormat="1">
      <c r="B401" s="162"/>
      <c r="D401" s="158" t="s">
        <v>167</v>
      </c>
      <c r="E401" s="163" t="s">
        <v>1</v>
      </c>
      <c r="F401" s="164" t="s">
        <v>2009</v>
      </c>
      <c r="H401" s="165">
        <v>1.75</v>
      </c>
      <c r="L401" s="162"/>
      <c r="M401" s="166"/>
      <c r="N401" s="167"/>
      <c r="O401" s="167"/>
      <c r="P401" s="167"/>
      <c r="Q401" s="167"/>
      <c r="R401" s="167"/>
      <c r="S401" s="167"/>
      <c r="T401" s="168"/>
      <c r="AT401" s="163" t="s">
        <v>167</v>
      </c>
      <c r="AU401" s="163" t="s">
        <v>178</v>
      </c>
      <c r="AV401" s="13" t="s">
        <v>83</v>
      </c>
      <c r="AW401" s="13" t="s">
        <v>30</v>
      </c>
      <c r="AX401" s="13" t="s">
        <v>81</v>
      </c>
      <c r="AY401" s="163" t="s">
        <v>156</v>
      </c>
    </row>
    <row r="402" spans="1:65" s="2" customFormat="1" ht="16.5" customHeight="1">
      <c r="A402" s="29"/>
      <c r="B402" s="145"/>
      <c r="C402" s="146" t="s">
        <v>2010</v>
      </c>
      <c r="D402" s="146" t="s">
        <v>158</v>
      </c>
      <c r="E402" s="147" t="s">
        <v>2011</v>
      </c>
      <c r="F402" s="148" t="s">
        <v>2012</v>
      </c>
      <c r="G402" s="149" t="s">
        <v>291</v>
      </c>
      <c r="H402" s="150">
        <v>2.5</v>
      </c>
      <c r="I402" s="151">
        <v>667.48</v>
      </c>
      <c r="J402" s="151">
        <f>ROUND(I402*H402,2)</f>
        <v>1668.7</v>
      </c>
      <c r="K402" s="148" t="s">
        <v>162</v>
      </c>
      <c r="L402" s="30"/>
      <c r="M402" s="152" t="s">
        <v>1</v>
      </c>
      <c r="N402" s="153" t="s">
        <v>39</v>
      </c>
      <c r="O402" s="154">
        <v>0.49299999999999999</v>
      </c>
      <c r="P402" s="154">
        <f>O402*H402</f>
        <v>1.2324999999999999</v>
      </c>
      <c r="Q402" s="154">
        <v>0</v>
      </c>
      <c r="R402" s="154">
        <f>Q402*H402</f>
        <v>0</v>
      </c>
      <c r="S402" s="154">
        <v>6.3E-2</v>
      </c>
      <c r="T402" s="155">
        <f>S402*H402</f>
        <v>0.1575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6" t="s">
        <v>163</v>
      </c>
      <c r="AT402" s="156" t="s">
        <v>158</v>
      </c>
      <c r="AU402" s="156" t="s">
        <v>178</v>
      </c>
      <c r="AY402" s="17" t="s">
        <v>156</v>
      </c>
      <c r="BE402" s="157">
        <f>IF(N402="základní",J402,0)</f>
        <v>1668.7</v>
      </c>
      <c r="BF402" s="157">
        <f>IF(N402="snížená",J402,0)</f>
        <v>0</v>
      </c>
      <c r="BG402" s="157">
        <f>IF(N402="zákl. přenesená",J402,0)</f>
        <v>0</v>
      </c>
      <c r="BH402" s="157">
        <f>IF(N402="sníž. přenesená",J402,0)</f>
        <v>0</v>
      </c>
      <c r="BI402" s="157">
        <f>IF(N402="nulová",J402,0)</f>
        <v>0</v>
      </c>
      <c r="BJ402" s="17" t="s">
        <v>81</v>
      </c>
      <c r="BK402" s="157">
        <f>ROUND(I402*H402,2)</f>
        <v>1668.7</v>
      </c>
      <c r="BL402" s="17" t="s">
        <v>163</v>
      </c>
      <c r="BM402" s="156" t="s">
        <v>2013</v>
      </c>
    </row>
    <row r="403" spans="1:65" s="2" customFormat="1">
      <c r="A403" s="29"/>
      <c r="B403" s="30"/>
      <c r="C403" s="29"/>
      <c r="D403" s="158" t="s">
        <v>165</v>
      </c>
      <c r="E403" s="29"/>
      <c r="F403" s="159" t="s">
        <v>2014</v>
      </c>
      <c r="G403" s="29"/>
      <c r="H403" s="29"/>
      <c r="I403" s="29"/>
      <c r="J403" s="29"/>
      <c r="K403" s="29"/>
      <c r="L403" s="30"/>
      <c r="M403" s="160"/>
      <c r="N403" s="161"/>
      <c r="O403" s="55"/>
      <c r="P403" s="55"/>
      <c r="Q403" s="55"/>
      <c r="R403" s="55"/>
      <c r="S403" s="55"/>
      <c r="T403" s="56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T403" s="17" t="s">
        <v>165</v>
      </c>
      <c r="AU403" s="17" t="s">
        <v>178</v>
      </c>
    </row>
    <row r="404" spans="1:65" s="13" customFormat="1">
      <c r="B404" s="162"/>
      <c r="D404" s="158" t="s">
        <v>167</v>
      </c>
      <c r="E404" s="163" t="s">
        <v>1</v>
      </c>
      <c r="F404" s="164" t="s">
        <v>1591</v>
      </c>
      <c r="H404" s="165">
        <v>2.5</v>
      </c>
      <c r="L404" s="162"/>
      <c r="M404" s="166"/>
      <c r="N404" s="167"/>
      <c r="O404" s="167"/>
      <c r="P404" s="167"/>
      <c r="Q404" s="167"/>
      <c r="R404" s="167"/>
      <c r="S404" s="167"/>
      <c r="T404" s="168"/>
      <c r="AT404" s="163" t="s">
        <v>167</v>
      </c>
      <c r="AU404" s="163" t="s">
        <v>178</v>
      </c>
      <c r="AV404" s="13" t="s">
        <v>83</v>
      </c>
      <c r="AW404" s="13" t="s">
        <v>30</v>
      </c>
      <c r="AX404" s="13" t="s">
        <v>81</v>
      </c>
      <c r="AY404" s="163" t="s">
        <v>156</v>
      </c>
    </row>
    <row r="405" spans="1:65" s="12" customFormat="1" ht="22.95" customHeight="1">
      <c r="B405" s="133"/>
      <c r="D405" s="134" t="s">
        <v>73</v>
      </c>
      <c r="E405" s="143" t="s">
        <v>392</v>
      </c>
      <c r="F405" s="143" t="s">
        <v>393</v>
      </c>
      <c r="J405" s="144">
        <f>BK405</f>
        <v>48195.840000000004</v>
      </c>
      <c r="L405" s="133"/>
      <c r="M405" s="137"/>
      <c r="N405" s="138"/>
      <c r="O405" s="138"/>
      <c r="P405" s="139">
        <f>SUM(P406:P442)</f>
        <v>6.2606989999999989</v>
      </c>
      <c r="Q405" s="138"/>
      <c r="R405" s="139">
        <f>SUM(R406:R442)</f>
        <v>0</v>
      </c>
      <c r="S405" s="138"/>
      <c r="T405" s="140">
        <f>SUM(T406:T442)</f>
        <v>0</v>
      </c>
      <c r="AR405" s="134" t="s">
        <v>81</v>
      </c>
      <c r="AT405" s="141" t="s">
        <v>73</v>
      </c>
      <c r="AU405" s="141" t="s">
        <v>81</v>
      </c>
      <c r="AY405" s="134" t="s">
        <v>156</v>
      </c>
      <c r="BK405" s="142">
        <f>SUM(BK406:BK442)</f>
        <v>48195.840000000004</v>
      </c>
    </row>
    <row r="406" spans="1:65" s="2" customFormat="1" ht="16.5" customHeight="1">
      <c r="A406" s="29"/>
      <c r="B406" s="145"/>
      <c r="C406" s="146" t="s">
        <v>1288</v>
      </c>
      <c r="D406" s="146" t="s">
        <v>158</v>
      </c>
      <c r="E406" s="147" t="s">
        <v>395</v>
      </c>
      <c r="F406" s="148" t="s">
        <v>396</v>
      </c>
      <c r="G406" s="149" t="s">
        <v>217</v>
      </c>
      <c r="H406" s="150">
        <v>26.047000000000001</v>
      </c>
      <c r="I406" s="151">
        <v>81.58</v>
      </c>
      <c r="J406" s="151">
        <f>ROUND(I406*H406,2)</f>
        <v>2124.91</v>
      </c>
      <c r="K406" s="148" t="s">
        <v>162</v>
      </c>
      <c r="L406" s="30"/>
      <c r="M406" s="152" t="s">
        <v>1</v>
      </c>
      <c r="N406" s="153" t="s">
        <v>39</v>
      </c>
      <c r="O406" s="154">
        <v>0.03</v>
      </c>
      <c r="P406" s="154">
        <f>O406*H406</f>
        <v>0.78140999999999994</v>
      </c>
      <c r="Q406" s="154">
        <v>0</v>
      </c>
      <c r="R406" s="154">
        <f>Q406*H406</f>
        <v>0</v>
      </c>
      <c r="S406" s="154">
        <v>0</v>
      </c>
      <c r="T406" s="155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56" t="s">
        <v>163</v>
      </c>
      <c r="AT406" s="156" t="s">
        <v>158</v>
      </c>
      <c r="AU406" s="156" t="s">
        <v>83</v>
      </c>
      <c r="AY406" s="17" t="s">
        <v>156</v>
      </c>
      <c r="BE406" s="157">
        <f>IF(N406="základní",J406,0)</f>
        <v>2124.91</v>
      </c>
      <c r="BF406" s="157">
        <f>IF(N406="snížená",J406,0)</f>
        <v>0</v>
      </c>
      <c r="BG406" s="157">
        <f>IF(N406="zákl. přenesená",J406,0)</f>
        <v>0</v>
      </c>
      <c r="BH406" s="157">
        <f>IF(N406="sníž. přenesená",J406,0)</f>
        <v>0</v>
      </c>
      <c r="BI406" s="157">
        <f>IF(N406="nulová",J406,0)</f>
        <v>0</v>
      </c>
      <c r="BJ406" s="17" t="s">
        <v>81</v>
      </c>
      <c r="BK406" s="157">
        <f>ROUND(I406*H406,2)</f>
        <v>2124.91</v>
      </c>
      <c r="BL406" s="17" t="s">
        <v>163</v>
      </c>
      <c r="BM406" s="156" t="s">
        <v>2015</v>
      </c>
    </row>
    <row r="407" spans="1:65" s="2" customFormat="1" ht="28.8">
      <c r="A407" s="29"/>
      <c r="B407" s="30"/>
      <c r="C407" s="29"/>
      <c r="D407" s="158" t="s">
        <v>165</v>
      </c>
      <c r="E407" s="29"/>
      <c r="F407" s="159" t="s">
        <v>398</v>
      </c>
      <c r="G407" s="29"/>
      <c r="H407" s="29"/>
      <c r="I407" s="29"/>
      <c r="J407" s="29"/>
      <c r="K407" s="29"/>
      <c r="L407" s="30"/>
      <c r="M407" s="160"/>
      <c r="N407" s="161"/>
      <c r="O407" s="55"/>
      <c r="P407" s="55"/>
      <c r="Q407" s="55"/>
      <c r="R407" s="55"/>
      <c r="S407" s="55"/>
      <c r="T407" s="56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T407" s="17" t="s">
        <v>165</v>
      </c>
      <c r="AU407" s="17" t="s">
        <v>83</v>
      </c>
    </row>
    <row r="408" spans="1:65" s="13" customFormat="1">
      <c r="B408" s="162"/>
      <c r="D408" s="158" t="s">
        <v>167</v>
      </c>
      <c r="E408" s="163" t="s">
        <v>1</v>
      </c>
      <c r="F408" s="164" t="s">
        <v>2016</v>
      </c>
      <c r="H408" s="165">
        <v>20.068000000000001</v>
      </c>
      <c r="L408" s="162"/>
      <c r="M408" s="166"/>
      <c r="N408" s="167"/>
      <c r="O408" s="167"/>
      <c r="P408" s="167"/>
      <c r="Q408" s="167"/>
      <c r="R408" s="167"/>
      <c r="S408" s="167"/>
      <c r="T408" s="168"/>
      <c r="AT408" s="163" t="s">
        <v>167</v>
      </c>
      <c r="AU408" s="163" t="s">
        <v>83</v>
      </c>
      <c r="AV408" s="13" t="s">
        <v>83</v>
      </c>
      <c r="AW408" s="13" t="s">
        <v>30</v>
      </c>
      <c r="AX408" s="13" t="s">
        <v>74</v>
      </c>
      <c r="AY408" s="163" t="s">
        <v>156</v>
      </c>
    </row>
    <row r="409" spans="1:65" s="13" customFormat="1">
      <c r="B409" s="162"/>
      <c r="D409" s="158" t="s">
        <v>167</v>
      </c>
      <c r="E409" s="163" t="s">
        <v>1</v>
      </c>
      <c r="F409" s="164" t="s">
        <v>2017</v>
      </c>
      <c r="H409" s="165">
        <v>5.9790000000000001</v>
      </c>
      <c r="L409" s="162"/>
      <c r="M409" s="166"/>
      <c r="N409" s="167"/>
      <c r="O409" s="167"/>
      <c r="P409" s="167"/>
      <c r="Q409" s="167"/>
      <c r="R409" s="167"/>
      <c r="S409" s="167"/>
      <c r="T409" s="168"/>
      <c r="AT409" s="163" t="s">
        <v>167</v>
      </c>
      <c r="AU409" s="163" t="s">
        <v>83</v>
      </c>
      <c r="AV409" s="13" t="s">
        <v>83</v>
      </c>
      <c r="AW409" s="13" t="s">
        <v>30</v>
      </c>
      <c r="AX409" s="13" t="s">
        <v>74</v>
      </c>
      <c r="AY409" s="163" t="s">
        <v>156</v>
      </c>
    </row>
    <row r="410" spans="1:65" s="14" customFormat="1">
      <c r="B410" s="169"/>
      <c r="D410" s="158" t="s">
        <v>167</v>
      </c>
      <c r="E410" s="170" t="s">
        <v>1</v>
      </c>
      <c r="F410" s="171" t="s">
        <v>172</v>
      </c>
      <c r="H410" s="172">
        <v>26.047000000000001</v>
      </c>
      <c r="L410" s="169"/>
      <c r="M410" s="173"/>
      <c r="N410" s="174"/>
      <c r="O410" s="174"/>
      <c r="P410" s="174"/>
      <c r="Q410" s="174"/>
      <c r="R410" s="174"/>
      <c r="S410" s="174"/>
      <c r="T410" s="175"/>
      <c r="AT410" s="170" t="s">
        <v>167</v>
      </c>
      <c r="AU410" s="170" t="s">
        <v>83</v>
      </c>
      <c r="AV410" s="14" t="s">
        <v>163</v>
      </c>
      <c r="AW410" s="14" t="s">
        <v>30</v>
      </c>
      <c r="AX410" s="14" t="s">
        <v>81</v>
      </c>
      <c r="AY410" s="170" t="s">
        <v>156</v>
      </c>
    </row>
    <row r="411" spans="1:65" s="2" customFormat="1" ht="24" customHeight="1">
      <c r="A411" s="29"/>
      <c r="B411" s="145"/>
      <c r="C411" s="146" t="s">
        <v>2018</v>
      </c>
      <c r="D411" s="146" t="s">
        <v>158</v>
      </c>
      <c r="E411" s="147" t="s">
        <v>401</v>
      </c>
      <c r="F411" s="148" t="s">
        <v>402</v>
      </c>
      <c r="G411" s="149" t="s">
        <v>217</v>
      </c>
      <c r="H411" s="150">
        <v>494.89299999999997</v>
      </c>
      <c r="I411" s="151">
        <v>7.37</v>
      </c>
      <c r="J411" s="151">
        <f>ROUND(I411*H411,2)</f>
        <v>3647.36</v>
      </c>
      <c r="K411" s="148" t="s">
        <v>162</v>
      </c>
      <c r="L411" s="30"/>
      <c r="M411" s="152" t="s">
        <v>1</v>
      </c>
      <c r="N411" s="153" t="s">
        <v>39</v>
      </c>
      <c r="O411" s="154">
        <v>2E-3</v>
      </c>
      <c r="P411" s="154">
        <f>O411*H411</f>
        <v>0.98978599999999994</v>
      </c>
      <c r="Q411" s="154">
        <v>0</v>
      </c>
      <c r="R411" s="154">
        <f>Q411*H411</f>
        <v>0</v>
      </c>
      <c r="S411" s="154">
        <v>0</v>
      </c>
      <c r="T411" s="155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56" t="s">
        <v>163</v>
      </c>
      <c r="AT411" s="156" t="s">
        <v>158</v>
      </c>
      <c r="AU411" s="156" t="s">
        <v>83</v>
      </c>
      <c r="AY411" s="17" t="s">
        <v>156</v>
      </c>
      <c r="BE411" s="157">
        <f>IF(N411="základní",J411,0)</f>
        <v>3647.36</v>
      </c>
      <c r="BF411" s="157">
        <f>IF(N411="snížená",J411,0)</f>
        <v>0</v>
      </c>
      <c r="BG411" s="157">
        <f>IF(N411="zákl. přenesená",J411,0)</f>
        <v>0</v>
      </c>
      <c r="BH411" s="157">
        <f>IF(N411="sníž. přenesená",J411,0)</f>
        <v>0</v>
      </c>
      <c r="BI411" s="157">
        <f>IF(N411="nulová",J411,0)</f>
        <v>0</v>
      </c>
      <c r="BJ411" s="17" t="s">
        <v>81</v>
      </c>
      <c r="BK411" s="157">
        <f>ROUND(I411*H411,2)</f>
        <v>3647.36</v>
      </c>
      <c r="BL411" s="17" t="s">
        <v>163</v>
      </c>
      <c r="BM411" s="156" t="s">
        <v>2019</v>
      </c>
    </row>
    <row r="412" spans="1:65" s="2" customFormat="1" ht="28.8">
      <c r="A412" s="29"/>
      <c r="B412" s="30"/>
      <c r="C412" s="29"/>
      <c r="D412" s="158" t="s">
        <v>165</v>
      </c>
      <c r="E412" s="29"/>
      <c r="F412" s="159" t="s">
        <v>404</v>
      </c>
      <c r="G412" s="29"/>
      <c r="H412" s="29"/>
      <c r="I412" s="29"/>
      <c r="J412" s="29"/>
      <c r="K412" s="29"/>
      <c r="L412" s="30"/>
      <c r="M412" s="160"/>
      <c r="N412" s="161"/>
      <c r="O412" s="55"/>
      <c r="P412" s="55"/>
      <c r="Q412" s="55"/>
      <c r="R412" s="55"/>
      <c r="S412" s="55"/>
      <c r="T412" s="56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T412" s="17" t="s">
        <v>165</v>
      </c>
      <c r="AU412" s="17" t="s">
        <v>83</v>
      </c>
    </row>
    <row r="413" spans="1:65" s="13" customFormat="1">
      <c r="B413" s="162"/>
      <c r="D413" s="158" t="s">
        <v>167</v>
      </c>
      <c r="E413" s="163" t="s">
        <v>1</v>
      </c>
      <c r="F413" s="164" t="s">
        <v>2020</v>
      </c>
      <c r="H413" s="165">
        <v>494.89299999999997</v>
      </c>
      <c r="L413" s="162"/>
      <c r="M413" s="166"/>
      <c r="N413" s="167"/>
      <c r="O413" s="167"/>
      <c r="P413" s="167"/>
      <c r="Q413" s="167"/>
      <c r="R413" s="167"/>
      <c r="S413" s="167"/>
      <c r="T413" s="168"/>
      <c r="AT413" s="163" t="s">
        <v>167</v>
      </c>
      <c r="AU413" s="163" t="s">
        <v>83</v>
      </c>
      <c r="AV413" s="13" t="s">
        <v>83</v>
      </c>
      <c r="AW413" s="13" t="s">
        <v>30</v>
      </c>
      <c r="AX413" s="13" t="s">
        <v>81</v>
      </c>
      <c r="AY413" s="163" t="s">
        <v>156</v>
      </c>
    </row>
    <row r="414" spans="1:65" s="2" customFormat="1" ht="16.5" customHeight="1">
      <c r="A414" s="29"/>
      <c r="B414" s="145"/>
      <c r="C414" s="146" t="s">
        <v>2021</v>
      </c>
      <c r="D414" s="146" t="s">
        <v>158</v>
      </c>
      <c r="E414" s="147" t="s">
        <v>407</v>
      </c>
      <c r="F414" s="148" t="s">
        <v>408</v>
      </c>
      <c r="G414" s="149" t="s">
        <v>217</v>
      </c>
      <c r="H414" s="150">
        <v>54.470999999999997</v>
      </c>
      <c r="I414" s="151">
        <v>132.31</v>
      </c>
      <c r="J414" s="151">
        <f>ROUND(I414*H414,2)</f>
        <v>7207.06</v>
      </c>
      <c r="K414" s="148" t="s">
        <v>162</v>
      </c>
      <c r="L414" s="30"/>
      <c r="M414" s="152" t="s">
        <v>1</v>
      </c>
      <c r="N414" s="153" t="s">
        <v>39</v>
      </c>
      <c r="O414" s="154">
        <v>3.2000000000000001E-2</v>
      </c>
      <c r="P414" s="154">
        <f>O414*H414</f>
        <v>1.743072</v>
      </c>
      <c r="Q414" s="154">
        <v>0</v>
      </c>
      <c r="R414" s="154">
        <f>Q414*H414</f>
        <v>0</v>
      </c>
      <c r="S414" s="154">
        <v>0</v>
      </c>
      <c r="T414" s="155">
        <f>S414*H414</f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56" t="s">
        <v>163</v>
      </c>
      <c r="AT414" s="156" t="s">
        <v>158</v>
      </c>
      <c r="AU414" s="156" t="s">
        <v>83</v>
      </c>
      <c r="AY414" s="17" t="s">
        <v>156</v>
      </c>
      <c r="BE414" s="157">
        <f>IF(N414="základní",J414,0)</f>
        <v>7207.06</v>
      </c>
      <c r="BF414" s="157">
        <f>IF(N414="snížená",J414,0)</f>
        <v>0</v>
      </c>
      <c r="BG414" s="157">
        <f>IF(N414="zákl. přenesená",J414,0)</f>
        <v>0</v>
      </c>
      <c r="BH414" s="157">
        <f>IF(N414="sníž. přenesená",J414,0)</f>
        <v>0</v>
      </c>
      <c r="BI414" s="157">
        <f>IF(N414="nulová",J414,0)</f>
        <v>0</v>
      </c>
      <c r="BJ414" s="17" t="s">
        <v>81</v>
      </c>
      <c r="BK414" s="157">
        <f>ROUND(I414*H414,2)</f>
        <v>7207.06</v>
      </c>
      <c r="BL414" s="17" t="s">
        <v>163</v>
      </c>
      <c r="BM414" s="156" t="s">
        <v>2022</v>
      </c>
    </row>
    <row r="415" spans="1:65" s="2" customFormat="1" ht="28.8">
      <c r="A415" s="29"/>
      <c r="B415" s="30"/>
      <c r="C415" s="29"/>
      <c r="D415" s="158" t="s">
        <v>165</v>
      </c>
      <c r="E415" s="29"/>
      <c r="F415" s="159" t="s">
        <v>410</v>
      </c>
      <c r="G415" s="29"/>
      <c r="H415" s="29"/>
      <c r="I415" s="29"/>
      <c r="J415" s="29"/>
      <c r="K415" s="29"/>
      <c r="L415" s="30"/>
      <c r="M415" s="160"/>
      <c r="N415" s="161"/>
      <c r="O415" s="55"/>
      <c r="P415" s="55"/>
      <c r="Q415" s="55"/>
      <c r="R415" s="55"/>
      <c r="S415" s="55"/>
      <c r="T415" s="56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T415" s="17" t="s">
        <v>165</v>
      </c>
      <c r="AU415" s="17" t="s">
        <v>83</v>
      </c>
    </row>
    <row r="416" spans="1:65" s="13" customFormat="1">
      <c r="B416" s="162"/>
      <c r="D416" s="158" t="s">
        <v>167</v>
      </c>
      <c r="E416" s="163" t="s">
        <v>1</v>
      </c>
      <c r="F416" s="164" t="s">
        <v>2023</v>
      </c>
      <c r="H416" s="165">
        <v>6.2880000000000003</v>
      </c>
      <c r="L416" s="162"/>
      <c r="M416" s="166"/>
      <c r="N416" s="167"/>
      <c r="O416" s="167"/>
      <c r="P416" s="167"/>
      <c r="Q416" s="167"/>
      <c r="R416" s="167"/>
      <c r="S416" s="167"/>
      <c r="T416" s="168"/>
      <c r="AT416" s="163" t="s">
        <v>167</v>
      </c>
      <c r="AU416" s="163" t="s">
        <v>83</v>
      </c>
      <c r="AV416" s="13" t="s">
        <v>83</v>
      </c>
      <c r="AW416" s="13" t="s">
        <v>30</v>
      </c>
      <c r="AX416" s="13" t="s">
        <v>74</v>
      </c>
      <c r="AY416" s="163" t="s">
        <v>156</v>
      </c>
    </row>
    <row r="417" spans="1:65" s="13" customFormat="1">
      <c r="B417" s="162"/>
      <c r="D417" s="158" t="s">
        <v>167</v>
      </c>
      <c r="E417" s="163" t="s">
        <v>1</v>
      </c>
      <c r="F417" s="164" t="s">
        <v>2024</v>
      </c>
      <c r="H417" s="165">
        <v>29.945</v>
      </c>
      <c r="L417" s="162"/>
      <c r="M417" s="166"/>
      <c r="N417" s="167"/>
      <c r="O417" s="167"/>
      <c r="P417" s="167"/>
      <c r="Q417" s="167"/>
      <c r="R417" s="167"/>
      <c r="S417" s="167"/>
      <c r="T417" s="168"/>
      <c r="AT417" s="163" t="s">
        <v>167</v>
      </c>
      <c r="AU417" s="163" t="s">
        <v>83</v>
      </c>
      <c r="AV417" s="13" t="s">
        <v>83</v>
      </c>
      <c r="AW417" s="13" t="s">
        <v>30</v>
      </c>
      <c r="AX417" s="13" t="s">
        <v>74</v>
      </c>
      <c r="AY417" s="163" t="s">
        <v>156</v>
      </c>
    </row>
    <row r="418" spans="1:65" s="13" customFormat="1">
      <c r="B418" s="162"/>
      <c r="D418" s="158" t="s">
        <v>167</v>
      </c>
      <c r="E418" s="163" t="s">
        <v>1</v>
      </c>
      <c r="F418" s="164" t="s">
        <v>2025</v>
      </c>
      <c r="H418" s="165">
        <v>5.0579999999999998</v>
      </c>
      <c r="L418" s="162"/>
      <c r="M418" s="166"/>
      <c r="N418" s="167"/>
      <c r="O418" s="167"/>
      <c r="P418" s="167"/>
      <c r="Q418" s="167"/>
      <c r="R418" s="167"/>
      <c r="S418" s="167"/>
      <c r="T418" s="168"/>
      <c r="AT418" s="163" t="s">
        <v>167</v>
      </c>
      <c r="AU418" s="163" t="s">
        <v>83</v>
      </c>
      <c r="AV418" s="13" t="s">
        <v>83</v>
      </c>
      <c r="AW418" s="13" t="s">
        <v>30</v>
      </c>
      <c r="AX418" s="13" t="s">
        <v>74</v>
      </c>
      <c r="AY418" s="163" t="s">
        <v>156</v>
      </c>
    </row>
    <row r="419" spans="1:65" s="13" customFormat="1">
      <c r="B419" s="162"/>
      <c r="D419" s="158" t="s">
        <v>167</v>
      </c>
      <c r="E419" s="163" t="s">
        <v>1</v>
      </c>
      <c r="F419" s="164" t="s">
        <v>2026</v>
      </c>
      <c r="H419" s="165">
        <v>13.022</v>
      </c>
      <c r="L419" s="162"/>
      <c r="M419" s="166"/>
      <c r="N419" s="167"/>
      <c r="O419" s="167"/>
      <c r="P419" s="167"/>
      <c r="Q419" s="167"/>
      <c r="R419" s="167"/>
      <c r="S419" s="167"/>
      <c r="T419" s="168"/>
      <c r="AT419" s="163" t="s">
        <v>167</v>
      </c>
      <c r="AU419" s="163" t="s">
        <v>83</v>
      </c>
      <c r="AV419" s="13" t="s">
        <v>83</v>
      </c>
      <c r="AW419" s="13" t="s">
        <v>30</v>
      </c>
      <c r="AX419" s="13" t="s">
        <v>74</v>
      </c>
      <c r="AY419" s="163" t="s">
        <v>156</v>
      </c>
    </row>
    <row r="420" spans="1:65" s="13" customFormat="1">
      <c r="B420" s="162"/>
      <c r="D420" s="158" t="s">
        <v>167</v>
      </c>
      <c r="E420" s="163" t="s">
        <v>1</v>
      </c>
      <c r="F420" s="164" t="s">
        <v>2027</v>
      </c>
      <c r="H420" s="165">
        <v>0.158</v>
      </c>
      <c r="L420" s="162"/>
      <c r="M420" s="166"/>
      <c r="N420" s="167"/>
      <c r="O420" s="167"/>
      <c r="P420" s="167"/>
      <c r="Q420" s="167"/>
      <c r="R420" s="167"/>
      <c r="S420" s="167"/>
      <c r="T420" s="168"/>
      <c r="AT420" s="163" t="s">
        <v>167</v>
      </c>
      <c r="AU420" s="163" t="s">
        <v>83</v>
      </c>
      <c r="AV420" s="13" t="s">
        <v>83</v>
      </c>
      <c r="AW420" s="13" t="s">
        <v>30</v>
      </c>
      <c r="AX420" s="13" t="s">
        <v>74</v>
      </c>
      <c r="AY420" s="163" t="s">
        <v>156</v>
      </c>
    </row>
    <row r="421" spans="1:65" s="14" customFormat="1">
      <c r="B421" s="169"/>
      <c r="D421" s="158" t="s">
        <v>167</v>
      </c>
      <c r="E421" s="170" t="s">
        <v>1</v>
      </c>
      <c r="F421" s="171" t="s">
        <v>172</v>
      </c>
      <c r="H421" s="172">
        <v>54.471000000000004</v>
      </c>
      <c r="L421" s="169"/>
      <c r="M421" s="173"/>
      <c r="N421" s="174"/>
      <c r="O421" s="174"/>
      <c r="P421" s="174"/>
      <c r="Q421" s="174"/>
      <c r="R421" s="174"/>
      <c r="S421" s="174"/>
      <c r="T421" s="175"/>
      <c r="AT421" s="170" t="s">
        <v>167</v>
      </c>
      <c r="AU421" s="170" t="s">
        <v>83</v>
      </c>
      <c r="AV421" s="14" t="s">
        <v>163</v>
      </c>
      <c r="AW421" s="14" t="s">
        <v>30</v>
      </c>
      <c r="AX421" s="14" t="s">
        <v>81</v>
      </c>
      <c r="AY421" s="170" t="s">
        <v>156</v>
      </c>
    </row>
    <row r="422" spans="1:65" s="2" customFormat="1" ht="24" customHeight="1">
      <c r="A422" s="29"/>
      <c r="B422" s="145"/>
      <c r="C422" s="146" t="s">
        <v>2028</v>
      </c>
      <c r="D422" s="146" t="s">
        <v>158</v>
      </c>
      <c r="E422" s="147" t="s">
        <v>414</v>
      </c>
      <c r="F422" s="148" t="s">
        <v>415</v>
      </c>
      <c r="G422" s="149" t="s">
        <v>217</v>
      </c>
      <c r="H422" s="150">
        <v>915.47699999999998</v>
      </c>
      <c r="I422" s="151">
        <v>11.04</v>
      </c>
      <c r="J422" s="151">
        <f>ROUND(I422*H422,2)</f>
        <v>10106.870000000001</v>
      </c>
      <c r="K422" s="148" t="s">
        <v>162</v>
      </c>
      <c r="L422" s="30"/>
      <c r="M422" s="152" t="s">
        <v>1</v>
      </c>
      <c r="N422" s="153" t="s">
        <v>39</v>
      </c>
      <c r="O422" s="154">
        <v>3.0000000000000001E-3</v>
      </c>
      <c r="P422" s="154">
        <f>O422*H422</f>
        <v>2.7464309999999998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56" t="s">
        <v>163</v>
      </c>
      <c r="AT422" s="156" t="s">
        <v>158</v>
      </c>
      <c r="AU422" s="156" t="s">
        <v>83</v>
      </c>
      <c r="AY422" s="17" t="s">
        <v>156</v>
      </c>
      <c r="BE422" s="157">
        <f>IF(N422="základní",J422,0)</f>
        <v>10106.870000000001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7" t="s">
        <v>81</v>
      </c>
      <c r="BK422" s="157">
        <f>ROUND(I422*H422,2)</f>
        <v>10106.870000000001</v>
      </c>
      <c r="BL422" s="17" t="s">
        <v>163</v>
      </c>
      <c r="BM422" s="156" t="s">
        <v>2029</v>
      </c>
    </row>
    <row r="423" spans="1:65" s="2" customFormat="1" ht="28.8">
      <c r="A423" s="29"/>
      <c r="B423" s="30"/>
      <c r="C423" s="29"/>
      <c r="D423" s="158" t="s">
        <v>165</v>
      </c>
      <c r="E423" s="29"/>
      <c r="F423" s="159" t="s">
        <v>404</v>
      </c>
      <c r="G423" s="29"/>
      <c r="H423" s="29"/>
      <c r="I423" s="29"/>
      <c r="J423" s="29"/>
      <c r="K423" s="29"/>
      <c r="L423" s="30"/>
      <c r="M423" s="160"/>
      <c r="N423" s="161"/>
      <c r="O423" s="55"/>
      <c r="P423" s="55"/>
      <c r="Q423" s="55"/>
      <c r="R423" s="55"/>
      <c r="S423" s="55"/>
      <c r="T423" s="56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T423" s="17" t="s">
        <v>165</v>
      </c>
      <c r="AU423" s="17" t="s">
        <v>83</v>
      </c>
    </row>
    <row r="424" spans="1:65" s="13" customFormat="1">
      <c r="B424" s="162"/>
      <c r="D424" s="158" t="s">
        <v>167</v>
      </c>
      <c r="E424" s="163" t="s">
        <v>1</v>
      </c>
      <c r="F424" s="164" t="s">
        <v>2030</v>
      </c>
      <c r="H424" s="165">
        <v>568.95500000000004</v>
      </c>
      <c r="L424" s="162"/>
      <c r="M424" s="166"/>
      <c r="N424" s="167"/>
      <c r="O424" s="167"/>
      <c r="P424" s="167"/>
      <c r="Q424" s="167"/>
      <c r="R424" s="167"/>
      <c r="S424" s="167"/>
      <c r="T424" s="168"/>
      <c r="AT424" s="163" t="s">
        <v>167</v>
      </c>
      <c r="AU424" s="163" t="s">
        <v>83</v>
      </c>
      <c r="AV424" s="13" t="s">
        <v>83</v>
      </c>
      <c r="AW424" s="13" t="s">
        <v>30</v>
      </c>
      <c r="AX424" s="13" t="s">
        <v>74</v>
      </c>
      <c r="AY424" s="163" t="s">
        <v>156</v>
      </c>
    </row>
    <row r="425" spans="1:65" s="13" customFormat="1">
      <c r="B425" s="162"/>
      <c r="D425" s="158" t="s">
        <v>167</v>
      </c>
      <c r="E425" s="163" t="s">
        <v>1</v>
      </c>
      <c r="F425" s="164" t="s">
        <v>2031</v>
      </c>
      <c r="H425" s="165">
        <v>96.102000000000004</v>
      </c>
      <c r="L425" s="162"/>
      <c r="M425" s="166"/>
      <c r="N425" s="167"/>
      <c r="O425" s="167"/>
      <c r="P425" s="167"/>
      <c r="Q425" s="167"/>
      <c r="R425" s="167"/>
      <c r="S425" s="167"/>
      <c r="T425" s="168"/>
      <c r="AT425" s="163" t="s">
        <v>167</v>
      </c>
      <c r="AU425" s="163" t="s">
        <v>83</v>
      </c>
      <c r="AV425" s="13" t="s">
        <v>83</v>
      </c>
      <c r="AW425" s="13" t="s">
        <v>30</v>
      </c>
      <c r="AX425" s="13" t="s">
        <v>74</v>
      </c>
      <c r="AY425" s="163" t="s">
        <v>156</v>
      </c>
    </row>
    <row r="426" spans="1:65" s="13" customFormat="1">
      <c r="B426" s="162"/>
      <c r="D426" s="158" t="s">
        <v>167</v>
      </c>
      <c r="E426" s="163" t="s">
        <v>1</v>
      </c>
      <c r="F426" s="164" t="s">
        <v>2032</v>
      </c>
      <c r="H426" s="165">
        <v>247.41800000000001</v>
      </c>
      <c r="L426" s="162"/>
      <c r="M426" s="166"/>
      <c r="N426" s="167"/>
      <c r="O426" s="167"/>
      <c r="P426" s="167"/>
      <c r="Q426" s="167"/>
      <c r="R426" s="167"/>
      <c r="S426" s="167"/>
      <c r="T426" s="168"/>
      <c r="AT426" s="163" t="s">
        <v>167</v>
      </c>
      <c r="AU426" s="163" t="s">
        <v>83</v>
      </c>
      <c r="AV426" s="13" t="s">
        <v>83</v>
      </c>
      <c r="AW426" s="13" t="s">
        <v>30</v>
      </c>
      <c r="AX426" s="13" t="s">
        <v>74</v>
      </c>
      <c r="AY426" s="163" t="s">
        <v>156</v>
      </c>
    </row>
    <row r="427" spans="1:65" s="13" customFormat="1">
      <c r="B427" s="162"/>
      <c r="D427" s="158" t="s">
        <v>167</v>
      </c>
      <c r="E427" s="163" t="s">
        <v>1</v>
      </c>
      <c r="F427" s="164" t="s">
        <v>2033</v>
      </c>
      <c r="H427" s="165">
        <v>3.0019999999999998</v>
      </c>
      <c r="L427" s="162"/>
      <c r="M427" s="166"/>
      <c r="N427" s="167"/>
      <c r="O427" s="167"/>
      <c r="P427" s="167"/>
      <c r="Q427" s="167"/>
      <c r="R427" s="167"/>
      <c r="S427" s="167"/>
      <c r="T427" s="168"/>
      <c r="AT427" s="163" t="s">
        <v>167</v>
      </c>
      <c r="AU427" s="163" t="s">
        <v>83</v>
      </c>
      <c r="AV427" s="13" t="s">
        <v>83</v>
      </c>
      <c r="AW427" s="13" t="s">
        <v>30</v>
      </c>
      <c r="AX427" s="13" t="s">
        <v>74</v>
      </c>
      <c r="AY427" s="163" t="s">
        <v>156</v>
      </c>
    </row>
    <row r="428" spans="1:65" s="14" customFormat="1">
      <c r="B428" s="169"/>
      <c r="D428" s="158" t="s">
        <v>167</v>
      </c>
      <c r="E428" s="170" t="s">
        <v>1</v>
      </c>
      <c r="F428" s="171" t="s">
        <v>172</v>
      </c>
      <c r="H428" s="172">
        <v>915.47699999999998</v>
      </c>
      <c r="L428" s="169"/>
      <c r="M428" s="173"/>
      <c r="N428" s="174"/>
      <c r="O428" s="174"/>
      <c r="P428" s="174"/>
      <c r="Q428" s="174"/>
      <c r="R428" s="174"/>
      <c r="S428" s="174"/>
      <c r="T428" s="175"/>
      <c r="AT428" s="170" t="s">
        <v>167</v>
      </c>
      <c r="AU428" s="170" t="s">
        <v>83</v>
      </c>
      <c r="AV428" s="14" t="s">
        <v>163</v>
      </c>
      <c r="AW428" s="14" t="s">
        <v>30</v>
      </c>
      <c r="AX428" s="14" t="s">
        <v>81</v>
      </c>
      <c r="AY428" s="170" t="s">
        <v>156</v>
      </c>
    </row>
    <row r="429" spans="1:65" s="2" customFormat="1" ht="24" customHeight="1">
      <c r="A429" s="29"/>
      <c r="B429" s="145"/>
      <c r="C429" s="146" t="s">
        <v>2034</v>
      </c>
      <c r="D429" s="146" t="s">
        <v>158</v>
      </c>
      <c r="E429" s="147" t="s">
        <v>419</v>
      </c>
      <c r="F429" s="148" t="s">
        <v>420</v>
      </c>
      <c r="G429" s="149" t="s">
        <v>217</v>
      </c>
      <c r="H429" s="150">
        <v>29.945</v>
      </c>
      <c r="I429" s="151">
        <v>269.94</v>
      </c>
      <c r="J429" s="151">
        <f>ROUND(I429*H429,2)</f>
        <v>8083.35</v>
      </c>
      <c r="K429" s="148" t="s">
        <v>162</v>
      </c>
      <c r="L429" s="30"/>
      <c r="M429" s="152" t="s">
        <v>1</v>
      </c>
      <c r="N429" s="153" t="s">
        <v>39</v>
      </c>
      <c r="O429" s="154">
        <v>0</v>
      </c>
      <c r="P429" s="154">
        <f>O429*H429</f>
        <v>0</v>
      </c>
      <c r="Q429" s="154">
        <v>0</v>
      </c>
      <c r="R429" s="154">
        <f>Q429*H429</f>
        <v>0</v>
      </c>
      <c r="S429" s="154">
        <v>0</v>
      </c>
      <c r="T429" s="155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56" t="s">
        <v>163</v>
      </c>
      <c r="AT429" s="156" t="s">
        <v>158</v>
      </c>
      <c r="AU429" s="156" t="s">
        <v>83</v>
      </c>
      <c r="AY429" s="17" t="s">
        <v>156</v>
      </c>
      <c r="BE429" s="157">
        <f>IF(N429="základní",J429,0)</f>
        <v>8083.35</v>
      </c>
      <c r="BF429" s="157">
        <f>IF(N429="snížená",J429,0)</f>
        <v>0</v>
      </c>
      <c r="BG429" s="157">
        <f>IF(N429="zákl. přenesená",J429,0)</f>
        <v>0</v>
      </c>
      <c r="BH429" s="157">
        <f>IF(N429="sníž. přenesená",J429,0)</f>
        <v>0</v>
      </c>
      <c r="BI429" s="157">
        <f>IF(N429="nulová",J429,0)</f>
        <v>0</v>
      </c>
      <c r="BJ429" s="17" t="s">
        <v>81</v>
      </c>
      <c r="BK429" s="157">
        <f>ROUND(I429*H429,2)</f>
        <v>8083.35</v>
      </c>
      <c r="BL429" s="17" t="s">
        <v>163</v>
      </c>
      <c r="BM429" s="156" t="s">
        <v>2035</v>
      </c>
    </row>
    <row r="430" spans="1:65" s="2" customFormat="1" ht="28.8">
      <c r="A430" s="29"/>
      <c r="B430" s="30"/>
      <c r="C430" s="29"/>
      <c r="D430" s="158" t="s">
        <v>165</v>
      </c>
      <c r="E430" s="29"/>
      <c r="F430" s="159" t="s">
        <v>422</v>
      </c>
      <c r="G430" s="29"/>
      <c r="H430" s="29"/>
      <c r="I430" s="29"/>
      <c r="J430" s="29"/>
      <c r="K430" s="29"/>
      <c r="L430" s="30"/>
      <c r="M430" s="160"/>
      <c r="N430" s="161"/>
      <c r="O430" s="55"/>
      <c r="P430" s="55"/>
      <c r="Q430" s="55"/>
      <c r="R430" s="55"/>
      <c r="S430" s="55"/>
      <c r="T430" s="56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T430" s="17" t="s">
        <v>165</v>
      </c>
      <c r="AU430" s="17" t="s">
        <v>83</v>
      </c>
    </row>
    <row r="431" spans="1:65" s="13" customFormat="1">
      <c r="B431" s="162"/>
      <c r="D431" s="158" t="s">
        <v>167</v>
      </c>
      <c r="E431" s="163" t="s">
        <v>1</v>
      </c>
      <c r="F431" s="164" t="s">
        <v>2024</v>
      </c>
      <c r="H431" s="165">
        <v>29.945</v>
      </c>
      <c r="L431" s="162"/>
      <c r="M431" s="166"/>
      <c r="N431" s="167"/>
      <c r="O431" s="167"/>
      <c r="P431" s="167"/>
      <c r="Q431" s="167"/>
      <c r="R431" s="167"/>
      <c r="S431" s="167"/>
      <c r="T431" s="168"/>
      <c r="AT431" s="163" t="s">
        <v>167</v>
      </c>
      <c r="AU431" s="163" t="s">
        <v>83</v>
      </c>
      <c r="AV431" s="13" t="s">
        <v>83</v>
      </c>
      <c r="AW431" s="13" t="s">
        <v>30</v>
      </c>
      <c r="AX431" s="13" t="s">
        <v>81</v>
      </c>
      <c r="AY431" s="163" t="s">
        <v>156</v>
      </c>
    </row>
    <row r="432" spans="1:65" s="2" customFormat="1" ht="36" customHeight="1">
      <c r="A432" s="29"/>
      <c r="B432" s="145"/>
      <c r="C432" s="146" t="s">
        <v>2036</v>
      </c>
      <c r="D432" s="146" t="s">
        <v>158</v>
      </c>
      <c r="E432" s="147" t="s">
        <v>2037</v>
      </c>
      <c r="F432" s="148" t="s">
        <v>2038</v>
      </c>
      <c r="G432" s="149" t="s">
        <v>217</v>
      </c>
      <c r="H432" s="150">
        <v>5.0579999999999998</v>
      </c>
      <c r="I432" s="151">
        <v>331.29</v>
      </c>
      <c r="J432" s="151">
        <f>ROUND(I432*H432,2)</f>
        <v>1675.66</v>
      </c>
      <c r="K432" s="148" t="s">
        <v>162</v>
      </c>
      <c r="L432" s="30"/>
      <c r="M432" s="152" t="s">
        <v>1</v>
      </c>
      <c r="N432" s="153" t="s">
        <v>39</v>
      </c>
      <c r="O432" s="154">
        <v>0</v>
      </c>
      <c r="P432" s="154">
        <f>O432*H432</f>
        <v>0</v>
      </c>
      <c r="Q432" s="154">
        <v>0</v>
      </c>
      <c r="R432" s="154">
        <f>Q432*H432</f>
        <v>0</v>
      </c>
      <c r="S432" s="154">
        <v>0</v>
      </c>
      <c r="T432" s="155">
        <f>S432*H432</f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56" t="s">
        <v>163</v>
      </c>
      <c r="AT432" s="156" t="s">
        <v>158</v>
      </c>
      <c r="AU432" s="156" t="s">
        <v>83</v>
      </c>
      <c r="AY432" s="17" t="s">
        <v>156</v>
      </c>
      <c r="BE432" s="157">
        <f>IF(N432="základní",J432,0)</f>
        <v>1675.66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7" t="s">
        <v>81</v>
      </c>
      <c r="BK432" s="157">
        <f>ROUND(I432*H432,2)</f>
        <v>1675.66</v>
      </c>
      <c r="BL432" s="17" t="s">
        <v>163</v>
      </c>
      <c r="BM432" s="156" t="s">
        <v>2039</v>
      </c>
    </row>
    <row r="433" spans="1:65" s="2" customFormat="1" ht="28.8">
      <c r="A433" s="29"/>
      <c r="B433" s="30"/>
      <c r="C433" s="29"/>
      <c r="D433" s="158" t="s">
        <v>165</v>
      </c>
      <c r="E433" s="29"/>
      <c r="F433" s="159" t="s">
        <v>2040</v>
      </c>
      <c r="G433" s="29"/>
      <c r="H433" s="29"/>
      <c r="I433" s="29"/>
      <c r="J433" s="29"/>
      <c r="K433" s="29"/>
      <c r="L433" s="30"/>
      <c r="M433" s="160"/>
      <c r="N433" s="161"/>
      <c r="O433" s="55"/>
      <c r="P433" s="55"/>
      <c r="Q433" s="55"/>
      <c r="R433" s="55"/>
      <c r="S433" s="55"/>
      <c r="T433" s="56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T433" s="17" t="s">
        <v>165</v>
      </c>
      <c r="AU433" s="17" t="s">
        <v>83</v>
      </c>
    </row>
    <row r="434" spans="1:65" s="13" customFormat="1">
      <c r="B434" s="162"/>
      <c r="D434" s="158" t="s">
        <v>167</v>
      </c>
      <c r="E434" s="163" t="s">
        <v>1</v>
      </c>
      <c r="F434" s="164" t="s">
        <v>2025</v>
      </c>
      <c r="H434" s="165">
        <v>5.0579999999999998</v>
      </c>
      <c r="L434" s="162"/>
      <c r="M434" s="166"/>
      <c r="N434" s="167"/>
      <c r="O434" s="167"/>
      <c r="P434" s="167"/>
      <c r="Q434" s="167"/>
      <c r="R434" s="167"/>
      <c r="S434" s="167"/>
      <c r="T434" s="168"/>
      <c r="AT434" s="163" t="s">
        <v>167</v>
      </c>
      <c r="AU434" s="163" t="s">
        <v>83</v>
      </c>
      <c r="AV434" s="13" t="s">
        <v>83</v>
      </c>
      <c r="AW434" s="13" t="s">
        <v>30</v>
      </c>
      <c r="AX434" s="13" t="s">
        <v>81</v>
      </c>
      <c r="AY434" s="163" t="s">
        <v>156</v>
      </c>
    </row>
    <row r="435" spans="1:65" s="2" customFormat="1" ht="24" customHeight="1">
      <c r="A435" s="29"/>
      <c r="B435" s="145"/>
      <c r="C435" s="146" t="s">
        <v>2041</v>
      </c>
      <c r="D435" s="146" t="s">
        <v>158</v>
      </c>
      <c r="E435" s="147" t="s">
        <v>424</v>
      </c>
      <c r="F435" s="148" t="s">
        <v>425</v>
      </c>
      <c r="G435" s="149" t="s">
        <v>217</v>
      </c>
      <c r="H435" s="150">
        <v>19.001000000000001</v>
      </c>
      <c r="I435" s="151">
        <v>613.5</v>
      </c>
      <c r="J435" s="151">
        <f>ROUND(I435*H435,2)</f>
        <v>11657.11</v>
      </c>
      <c r="K435" s="148" t="s">
        <v>162</v>
      </c>
      <c r="L435" s="30"/>
      <c r="M435" s="152" t="s">
        <v>1</v>
      </c>
      <c r="N435" s="153" t="s">
        <v>39</v>
      </c>
      <c r="O435" s="154">
        <v>0</v>
      </c>
      <c r="P435" s="154">
        <f>O435*H435</f>
        <v>0</v>
      </c>
      <c r="Q435" s="154">
        <v>0</v>
      </c>
      <c r="R435" s="154">
        <f>Q435*H435</f>
        <v>0</v>
      </c>
      <c r="S435" s="154">
        <v>0</v>
      </c>
      <c r="T435" s="155">
        <f>S435*H435</f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56" t="s">
        <v>163</v>
      </c>
      <c r="AT435" s="156" t="s">
        <v>158</v>
      </c>
      <c r="AU435" s="156" t="s">
        <v>83</v>
      </c>
      <c r="AY435" s="17" t="s">
        <v>156</v>
      </c>
      <c r="BE435" s="157">
        <f>IF(N435="základní",J435,0)</f>
        <v>11657.11</v>
      </c>
      <c r="BF435" s="157">
        <f>IF(N435="snížená",J435,0)</f>
        <v>0</v>
      </c>
      <c r="BG435" s="157">
        <f>IF(N435="zákl. přenesená",J435,0)</f>
        <v>0</v>
      </c>
      <c r="BH435" s="157">
        <f>IF(N435="sníž. přenesená",J435,0)</f>
        <v>0</v>
      </c>
      <c r="BI435" s="157">
        <f>IF(N435="nulová",J435,0)</f>
        <v>0</v>
      </c>
      <c r="BJ435" s="17" t="s">
        <v>81</v>
      </c>
      <c r="BK435" s="157">
        <f>ROUND(I435*H435,2)</f>
        <v>11657.11</v>
      </c>
      <c r="BL435" s="17" t="s">
        <v>163</v>
      </c>
      <c r="BM435" s="156" t="s">
        <v>2042</v>
      </c>
    </row>
    <row r="436" spans="1:65" s="2" customFormat="1" ht="28.8">
      <c r="A436" s="29"/>
      <c r="B436" s="30"/>
      <c r="C436" s="29"/>
      <c r="D436" s="158" t="s">
        <v>165</v>
      </c>
      <c r="E436" s="29"/>
      <c r="F436" s="159" t="s">
        <v>427</v>
      </c>
      <c r="G436" s="29"/>
      <c r="H436" s="29"/>
      <c r="I436" s="29"/>
      <c r="J436" s="29"/>
      <c r="K436" s="29"/>
      <c r="L436" s="30"/>
      <c r="M436" s="160"/>
      <c r="N436" s="161"/>
      <c r="O436" s="55"/>
      <c r="P436" s="55"/>
      <c r="Q436" s="55"/>
      <c r="R436" s="55"/>
      <c r="S436" s="55"/>
      <c r="T436" s="56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T436" s="17" t="s">
        <v>165</v>
      </c>
      <c r="AU436" s="17" t="s">
        <v>83</v>
      </c>
    </row>
    <row r="437" spans="1:65" s="13" customFormat="1">
      <c r="B437" s="162"/>
      <c r="D437" s="158" t="s">
        <v>167</v>
      </c>
      <c r="E437" s="163" t="s">
        <v>1</v>
      </c>
      <c r="F437" s="164" t="s">
        <v>2043</v>
      </c>
      <c r="H437" s="165">
        <v>5.9790000000000001</v>
      </c>
      <c r="L437" s="162"/>
      <c r="M437" s="166"/>
      <c r="N437" s="167"/>
      <c r="O437" s="167"/>
      <c r="P437" s="167"/>
      <c r="Q437" s="167"/>
      <c r="R437" s="167"/>
      <c r="S437" s="167"/>
      <c r="T437" s="168"/>
      <c r="AT437" s="163" t="s">
        <v>167</v>
      </c>
      <c r="AU437" s="163" t="s">
        <v>83</v>
      </c>
      <c r="AV437" s="13" t="s">
        <v>83</v>
      </c>
      <c r="AW437" s="13" t="s">
        <v>30</v>
      </c>
      <c r="AX437" s="13" t="s">
        <v>74</v>
      </c>
      <c r="AY437" s="163" t="s">
        <v>156</v>
      </c>
    </row>
    <row r="438" spans="1:65" s="13" customFormat="1">
      <c r="B438" s="162"/>
      <c r="D438" s="158" t="s">
        <v>167</v>
      </c>
      <c r="E438" s="163" t="s">
        <v>1</v>
      </c>
      <c r="F438" s="164" t="s">
        <v>2026</v>
      </c>
      <c r="H438" s="165">
        <v>13.022</v>
      </c>
      <c r="L438" s="162"/>
      <c r="M438" s="166"/>
      <c r="N438" s="167"/>
      <c r="O438" s="167"/>
      <c r="P438" s="167"/>
      <c r="Q438" s="167"/>
      <c r="R438" s="167"/>
      <c r="S438" s="167"/>
      <c r="T438" s="168"/>
      <c r="AT438" s="163" t="s">
        <v>167</v>
      </c>
      <c r="AU438" s="163" t="s">
        <v>83</v>
      </c>
      <c r="AV438" s="13" t="s">
        <v>83</v>
      </c>
      <c r="AW438" s="13" t="s">
        <v>30</v>
      </c>
      <c r="AX438" s="13" t="s">
        <v>74</v>
      </c>
      <c r="AY438" s="163" t="s">
        <v>156</v>
      </c>
    </row>
    <row r="439" spans="1:65" s="14" customFormat="1">
      <c r="B439" s="169"/>
      <c r="D439" s="158" t="s">
        <v>167</v>
      </c>
      <c r="E439" s="170" t="s">
        <v>1</v>
      </c>
      <c r="F439" s="171" t="s">
        <v>172</v>
      </c>
      <c r="H439" s="172">
        <v>19.001000000000001</v>
      </c>
      <c r="L439" s="169"/>
      <c r="M439" s="173"/>
      <c r="N439" s="174"/>
      <c r="O439" s="174"/>
      <c r="P439" s="174"/>
      <c r="Q439" s="174"/>
      <c r="R439" s="174"/>
      <c r="S439" s="174"/>
      <c r="T439" s="175"/>
      <c r="AT439" s="170" t="s">
        <v>167</v>
      </c>
      <c r="AU439" s="170" t="s">
        <v>83</v>
      </c>
      <c r="AV439" s="14" t="s">
        <v>163</v>
      </c>
      <c r="AW439" s="14" t="s">
        <v>30</v>
      </c>
      <c r="AX439" s="14" t="s">
        <v>81</v>
      </c>
      <c r="AY439" s="170" t="s">
        <v>156</v>
      </c>
    </row>
    <row r="440" spans="1:65" s="2" customFormat="1" ht="24" customHeight="1">
      <c r="A440" s="29"/>
      <c r="B440" s="145"/>
      <c r="C440" s="146" t="s">
        <v>2044</v>
      </c>
      <c r="D440" s="146" t="s">
        <v>158</v>
      </c>
      <c r="E440" s="147" t="s">
        <v>430</v>
      </c>
      <c r="F440" s="148" t="s">
        <v>431</v>
      </c>
      <c r="G440" s="149" t="s">
        <v>217</v>
      </c>
      <c r="H440" s="150">
        <v>20.068000000000001</v>
      </c>
      <c r="I440" s="151">
        <v>184.05</v>
      </c>
      <c r="J440" s="151">
        <f>ROUND(I440*H440,2)</f>
        <v>3693.52</v>
      </c>
      <c r="K440" s="148" t="s">
        <v>162</v>
      </c>
      <c r="L440" s="30"/>
      <c r="M440" s="152" t="s">
        <v>1</v>
      </c>
      <c r="N440" s="153" t="s">
        <v>39</v>
      </c>
      <c r="O440" s="154">
        <v>0</v>
      </c>
      <c r="P440" s="154">
        <f>O440*H440</f>
        <v>0</v>
      </c>
      <c r="Q440" s="154">
        <v>0</v>
      </c>
      <c r="R440" s="154">
        <f>Q440*H440</f>
        <v>0</v>
      </c>
      <c r="S440" s="154">
        <v>0</v>
      </c>
      <c r="T440" s="155">
        <f>S440*H440</f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56" t="s">
        <v>163</v>
      </c>
      <c r="AT440" s="156" t="s">
        <v>158</v>
      </c>
      <c r="AU440" s="156" t="s">
        <v>83</v>
      </c>
      <c r="AY440" s="17" t="s">
        <v>156</v>
      </c>
      <c r="BE440" s="157">
        <f>IF(N440="základní",J440,0)</f>
        <v>3693.52</v>
      </c>
      <c r="BF440" s="157">
        <f>IF(N440="snížená",J440,0)</f>
        <v>0</v>
      </c>
      <c r="BG440" s="157">
        <f>IF(N440="zákl. přenesená",J440,0)</f>
        <v>0</v>
      </c>
      <c r="BH440" s="157">
        <f>IF(N440="sníž. přenesená",J440,0)</f>
        <v>0</v>
      </c>
      <c r="BI440" s="157">
        <f>IF(N440="nulová",J440,0)</f>
        <v>0</v>
      </c>
      <c r="BJ440" s="17" t="s">
        <v>81</v>
      </c>
      <c r="BK440" s="157">
        <f>ROUND(I440*H440,2)</f>
        <v>3693.52</v>
      </c>
      <c r="BL440" s="17" t="s">
        <v>163</v>
      </c>
      <c r="BM440" s="156" t="s">
        <v>2045</v>
      </c>
    </row>
    <row r="441" spans="1:65" s="2" customFormat="1" ht="28.8">
      <c r="A441" s="29"/>
      <c r="B441" s="30"/>
      <c r="C441" s="29"/>
      <c r="D441" s="158" t="s">
        <v>165</v>
      </c>
      <c r="E441" s="29"/>
      <c r="F441" s="159" t="s">
        <v>219</v>
      </c>
      <c r="G441" s="29"/>
      <c r="H441" s="29"/>
      <c r="I441" s="29"/>
      <c r="J441" s="29"/>
      <c r="K441" s="29"/>
      <c r="L441" s="30"/>
      <c r="M441" s="160"/>
      <c r="N441" s="161"/>
      <c r="O441" s="55"/>
      <c r="P441" s="55"/>
      <c r="Q441" s="55"/>
      <c r="R441" s="55"/>
      <c r="S441" s="55"/>
      <c r="T441" s="56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T441" s="17" t="s">
        <v>165</v>
      </c>
      <c r="AU441" s="17" t="s">
        <v>83</v>
      </c>
    </row>
    <row r="442" spans="1:65" s="13" customFormat="1">
      <c r="B442" s="162"/>
      <c r="D442" s="158" t="s">
        <v>167</v>
      </c>
      <c r="E442" s="163" t="s">
        <v>1</v>
      </c>
      <c r="F442" s="164" t="s">
        <v>2046</v>
      </c>
      <c r="H442" s="165">
        <v>20.068000000000001</v>
      </c>
      <c r="L442" s="162"/>
      <c r="M442" s="166"/>
      <c r="N442" s="167"/>
      <c r="O442" s="167"/>
      <c r="P442" s="167"/>
      <c r="Q442" s="167"/>
      <c r="R442" s="167"/>
      <c r="S442" s="167"/>
      <c r="T442" s="168"/>
      <c r="AT442" s="163" t="s">
        <v>167</v>
      </c>
      <c r="AU442" s="163" t="s">
        <v>83</v>
      </c>
      <c r="AV442" s="13" t="s">
        <v>83</v>
      </c>
      <c r="AW442" s="13" t="s">
        <v>30</v>
      </c>
      <c r="AX442" s="13" t="s">
        <v>81</v>
      </c>
      <c r="AY442" s="163" t="s">
        <v>156</v>
      </c>
    </row>
    <row r="443" spans="1:65" s="12" customFormat="1" ht="22.95" customHeight="1">
      <c r="B443" s="133"/>
      <c r="D443" s="134" t="s">
        <v>73</v>
      </c>
      <c r="E443" s="143" t="s">
        <v>433</v>
      </c>
      <c r="F443" s="143" t="s">
        <v>434</v>
      </c>
      <c r="J443" s="144">
        <f>BK443</f>
        <v>34724.839999999997</v>
      </c>
      <c r="L443" s="133"/>
      <c r="M443" s="137"/>
      <c r="N443" s="138"/>
      <c r="O443" s="138"/>
      <c r="P443" s="139">
        <f>SUM(P444:P445)</f>
        <v>82.322714000000005</v>
      </c>
      <c r="Q443" s="138"/>
      <c r="R443" s="139">
        <f>SUM(R444:R445)</f>
        <v>0</v>
      </c>
      <c r="S443" s="138"/>
      <c r="T443" s="140">
        <f>SUM(T444:T445)</f>
        <v>0</v>
      </c>
      <c r="AR443" s="134" t="s">
        <v>81</v>
      </c>
      <c r="AT443" s="141" t="s">
        <v>73</v>
      </c>
      <c r="AU443" s="141" t="s">
        <v>81</v>
      </c>
      <c r="AY443" s="134" t="s">
        <v>156</v>
      </c>
      <c r="BK443" s="142">
        <f>SUM(BK444:BK445)</f>
        <v>34724.839999999997</v>
      </c>
    </row>
    <row r="444" spans="1:65" s="2" customFormat="1" ht="24" customHeight="1">
      <c r="A444" s="29"/>
      <c r="B444" s="145"/>
      <c r="C444" s="146" t="s">
        <v>2047</v>
      </c>
      <c r="D444" s="146" t="s">
        <v>158</v>
      </c>
      <c r="E444" s="147" t="s">
        <v>436</v>
      </c>
      <c r="F444" s="148" t="s">
        <v>437</v>
      </c>
      <c r="G444" s="149" t="s">
        <v>217</v>
      </c>
      <c r="H444" s="150">
        <v>207.36199999999999</v>
      </c>
      <c r="I444" s="151">
        <v>167.46</v>
      </c>
      <c r="J444" s="151">
        <f>ROUND(I444*H444,2)</f>
        <v>34724.839999999997</v>
      </c>
      <c r="K444" s="148" t="s">
        <v>162</v>
      </c>
      <c r="L444" s="30"/>
      <c r="M444" s="152" t="s">
        <v>1</v>
      </c>
      <c r="N444" s="153" t="s">
        <v>39</v>
      </c>
      <c r="O444" s="154">
        <v>0.39700000000000002</v>
      </c>
      <c r="P444" s="154">
        <f>O444*H444</f>
        <v>82.322714000000005</v>
      </c>
      <c r="Q444" s="154">
        <v>0</v>
      </c>
      <c r="R444" s="154">
        <f>Q444*H444</f>
        <v>0</v>
      </c>
      <c r="S444" s="154">
        <v>0</v>
      </c>
      <c r="T444" s="155">
        <f>S444*H444</f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56" t="s">
        <v>163</v>
      </c>
      <c r="AT444" s="156" t="s">
        <v>158</v>
      </c>
      <c r="AU444" s="156" t="s">
        <v>83</v>
      </c>
      <c r="AY444" s="17" t="s">
        <v>156</v>
      </c>
      <c r="BE444" s="157">
        <f>IF(N444="základní",J444,0)</f>
        <v>34724.839999999997</v>
      </c>
      <c r="BF444" s="157">
        <f>IF(N444="snížená",J444,0)</f>
        <v>0</v>
      </c>
      <c r="BG444" s="157">
        <f>IF(N444="zákl. přenesená",J444,0)</f>
        <v>0</v>
      </c>
      <c r="BH444" s="157">
        <f>IF(N444="sníž. přenesená",J444,0)</f>
        <v>0</v>
      </c>
      <c r="BI444" s="157">
        <f>IF(N444="nulová",J444,0)</f>
        <v>0</v>
      </c>
      <c r="BJ444" s="17" t="s">
        <v>81</v>
      </c>
      <c r="BK444" s="157">
        <f>ROUND(I444*H444,2)</f>
        <v>34724.839999999997</v>
      </c>
      <c r="BL444" s="17" t="s">
        <v>163</v>
      </c>
      <c r="BM444" s="156" t="s">
        <v>2048</v>
      </c>
    </row>
    <row r="445" spans="1:65" s="2" customFormat="1" ht="19.2">
      <c r="A445" s="29"/>
      <c r="B445" s="30"/>
      <c r="C445" s="29"/>
      <c r="D445" s="158" t="s">
        <v>165</v>
      </c>
      <c r="E445" s="29"/>
      <c r="F445" s="159" t="s">
        <v>439</v>
      </c>
      <c r="G445" s="29"/>
      <c r="H445" s="29"/>
      <c r="I445" s="29"/>
      <c r="J445" s="29"/>
      <c r="K445" s="29"/>
      <c r="L445" s="30"/>
      <c r="M445" s="186"/>
      <c r="N445" s="187"/>
      <c r="O445" s="188"/>
      <c r="P445" s="188"/>
      <c r="Q445" s="188"/>
      <c r="R445" s="188"/>
      <c r="S445" s="188"/>
      <c r="T445" s="18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T445" s="17" t="s">
        <v>165</v>
      </c>
      <c r="AU445" s="17" t="s">
        <v>83</v>
      </c>
    </row>
    <row r="446" spans="1:65" s="2" customFormat="1" ht="7.05" customHeight="1">
      <c r="A446" s="29"/>
      <c r="B446" s="44"/>
      <c r="C446" s="45"/>
      <c r="D446" s="45"/>
      <c r="E446" s="45"/>
      <c r="F446" s="45"/>
      <c r="G446" s="45"/>
      <c r="H446" s="45"/>
      <c r="I446" s="45"/>
      <c r="J446" s="45"/>
      <c r="K446" s="45"/>
      <c r="L446" s="30"/>
      <c r="M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</row>
  </sheetData>
  <autoFilter ref="C130:K445" xr:uid="{00000000-0009-0000-0000-00000E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270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117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2049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959143.08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ROUND((SUM(BE128:BE269)),  2)</f>
        <v>959143.08</v>
      </c>
      <c r="G35" s="29"/>
      <c r="H35" s="29"/>
      <c r="I35" s="103">
        <v>0.21</v>
      </c>
      <c r="J35" s="102">
        <f>ROUND(((SUM(BE128:BE269))*I35),  2)</f>
        <v>201420.05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ROUND((SUM(BF128:BF269)),  2)</f>
        <v>0</v>
      </c>
      <c r="G36" s="29"/>
      <c r="H36" s="29"/>
      <c r="I36" s="103">
        <v>0.15</v>
      </c>
      <c r="J36" s="102">
        <f>ROUND(((SUM(BF128:BF269))*I36),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ROUND((SUM(BG128:BG269)),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ROUND((SUM(BH128:BH269)),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ROUND((SUM(BI128:BI269)),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1160563.1299999999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C - II.etapa - Sjezdy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959143.08000000007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959143.08000000007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90525.010000000009</v>
      </c>
      <c r="L100" s="119"/>
    </row>
    <row r="101" spans="1:47" s="10" customFormat="1" ht="19.95" customHeight="1">
      <c r="B101" s="119"/>
      <c r="D101" s="120" t="s">
        <v>135</v>
      </c>
      <c r="E101" s="121"/>
      <c r="F101" s="121"/>
      <c r="G101" s="121"/>
      <c r="H101" s="121"/>
      <c r="I101" s="121"/>
      <c r="J101" s="122">
        <f>J184</f>
        <v>6240.58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J188</f>
        <v>296371.35000000003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J199</f>
        <v>511788.86000000004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J229</f>
        <v>13725.9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J243</f>
        <v>25457.03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J267</f>
        <v>28760.25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1101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C - II.etapa - Sjezdy - neuznatelné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959143.08000000007</v>
      </c>
      <c r="K128" s="29"/>
      <c r="L128" s="30"/>
      <c r="M128" s="62"/>
      <c r="N128" s="53"/>
      <c r="O128" s="63"/>
      <c r="P128" s="130">
        <f>P129</f>
        <v>556.75246400000015</v>
      </c>
      <c r="Q128" s="63"/>
      <c r="R128" s="130">
        <f>R129</f>
        <v>171.74440709999999</v>
      </c>
      <c r="S128" s="63"/>
      <c r="T128" s="131">
        <f>T129</f>
        <v>58.986599999999989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959143.08000000007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959143.08000000007</v>
      </c>
      <c r="L129" s="133"/>
      <c r="M129" s="137"/>
      <c r="N129" s="138"/>
      <c r="O129" s="138"/>
      <c r="P129" s="139">
        <f>P130+P184+P188+P199+P243+P267</f>
        <v>556.75246400000015</v>
      </c>
      <c r="Q129" s="138"/>
      <c r="R129" s="139">
        <f>R130+R184+R188+R199+R243+R267</f>
        <v>171.74440709999999</v>
      </c>
      <c r="S129" s="138"/>
      <c r="T129" s="140">
        <f>T130+T184+T188+T199+T243+T267</f>
        <v>58.986599999999989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BK130+BK184+BK188+BK199+BK243+BK267</f>
        <v>959143.08000000007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90525.010000000009</v>
      </c>
      <c r="L130" s="133"/>
      <c r="M130" s="137"/>
      <c r="N130" s="138"/>
      <c r="O130" s="138"/>
      <c r="P130" s="139">
        <f>SUM(P131:P183)</f>
        <v>82.902672999999979</v>
      </c>
      <c r="Q130" s="138"/>
      <c r="R130" s="139">
        <f>SUM(R131:R183)</f>
        <v>7.4100000000000001E-4</v>
      </c>
      <c r="S130" s="138"/>
      <c r="T130" s="140">
        <f>SUM(T131:T183)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SUM(BK131:BK183)</f>
        <v>90525.010000000009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159</v>
      </c>
      <c r="F131" s="148" t="s">
        <v>160</v>
      </c>
      <c r="G131" s="149" t="s">
        <v>161</v>
      </c>
      <c r="H131" s="150">
        <v>118.765</v>
      </c>
      <c r="I131" s="151">
        <v>138.77000000000001</v>
      </c>
      <c r="J131" s="151">
        <f>ROUND(I131*H131,2)</f>
        <v>16481.02</v>
      </c>
      <c r="K131" s="148" t="s">
        <v>162</v>
      </c>
      <c r="L131" s="30"/>
      <c r="M131" s="152" t="s">
        <v>1</v>
      </c>
      <c r="N131" s="153" t="s">
        <v>39</v>
      </c>
      <c r="O131" s="154">
        <v>0.36799999999999999</v>
      </c>
      <c r="P131" s="154">
        <f>O131*H131</f>
        <v>43.70552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16481.02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16481.02</v>
      </c>
      <c r="BL131" s="17" t="s">
        <v>163</v>
      </c>
      <c r="BM131" s="156" t="s">
        <v>2050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166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2051</v>
      </c>
      <c r="H133" s="165">
        <v>30.09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2052</v>
      </c>
      <c r="H134" s="165">
        <v>88.674999999999997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4" customFormat="1">
      <c r="B135" s="169"/>
      <c r="D135" s="158" t="s">
        <v>167</v>
      </c>
      <c r="E135" s="170" t="s">
        <v>1</v>
      </c>
      <c r="F135" s="171" t="s">
        <v>172</v>
      </c>
      <c r="H135" s="172">
        <v>118.765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167</v>
      </c>
      <c r="AU135" s="170" t="s">
        <v>83</v>
      </c>
      <c r="AV135" s="14" t="s">
        <v>163</v>
      </c>
      <c r="AW135" s="14" t="s">
        <v>30</v>
      </c>
      <c r="AX135" s="14" t="s">
        <v>81</v>
      </c>
      <c r="AY135" s="170" t="s">
        <v>156</v>
      </c>
    </row>
    <row r="136" spans="1:65" s="2" customFormat="1" ht="16.5" customHeight="1">
      <c r="A136" s="29"/>
      <c r="B136" s="145"/>
      <c r="C136" s="146" t="s">
        <v>83</v>
      </c>
      <c r="D136" s="146" t="s">
        <v>158</v>
      </c>
      <c r="E136" s="147" t="s">
        <v>173</v>
      </c>
      <c r="F136" s="148" t="s">
        <v>174</v>
      </c>
      <c r="G136" s="149" t="s">
        <v>161</v>
      </c>
      <c r="H136" s="150">
        <v>118.765</v>
      </c>
      <c r="I136" s="151">
        <v>29.63</v>
      </c>
      <c r="J136" s="151">
        <f>ROUND(I136*H136,2)</f>
        <v>3519.01</v>
      </c>
      <c r="K136" s="148" t="s">
        <v>162</v>
      </c>
      <c r="L136" s="30"/>
      <c r="M136" s="152" t="s">
        <v>1</v>
      </c>
      <c r="N136" s="153" t="s">
        <v>39</v>
      </c>
      <c r="O136" s="154">
        <v>5.8000000000000003E-2</v>
      </c>
      <c r="P136" s="154">
        <f>O136*H136</f>
        <v>6.8883700000000001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163</v>
      </c>
      <c r="AT136" s="156" t="s">
        <v>158</v>
      </c>
      <c r="AU136" s="156" t="s">
        <v>83</v>
      </c>
      <c r="AY136" s="17" t="s">
        <v>156</v>
      </c>
      <c r="BE136" s="157">
        <f>IF(N136="základní",J136,0)</f>
        <v>3519.01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81</v>
      </c>
      <c r="BK136" s="157">
        <f>ROUND(I136*H136,2)</f>
        <v>3519.01</v>
      </c>
      <c r="BL136" s="17" t="s">
        <v>163</v>
      </c>
      <c r="BM136" s="156" t="s">
        <v>2053</v>
      </c>
    </row>
    <row r="137" spans="1:65" s="2" customFormat="1" ht="38.4">
      <c r="A137" s="29"/>
      <c r="B137" s="30"/>
      <c r="C137" s="29"/>
      <c r="D137" s="158" t="s">
        <v>165</v>
      </c>
      <c r="E137" s="29"/>
      <c r="F137" s="159" t="s">
        <v>176</v>
      </c>
      <c r="G137" s="29"/>
      <c r="H137" s="29"/>
      <c r="I137" s="29"/>
      <c r="J137" s="29"/>
      <c r="K137" s="29"/>
      <c r="L137" s="30"/>
      <c r="M137" s="160"/>
      <c r="N137" s="161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165</v>
      </c>
      <c r="AU137" s="17" t="s">
        <v>83</v>
      </c>
    </row>
    <row r="138" spans="1:65" s="13" customFormat="1">
      <c r="B138" s="162"/>
      <c r="D138" s="158" t="s">
        <v>167</v>
      </c>
      <c r="E138" s="163" t="s">
        <v>1</v>
      </c>
      <c r="F138" s="164" t="s">
        <v>2054</v>
      </c>
      <c r="H138" s="165">
        <v>118.765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156</v>
      </c>
    </row>
    <row r="139" spans="1:65" s="2" customFormat="1" ht="24" customHeight="1">
      <c r="A139" s="29"/>
      <c r="B139" s="145"/>
      <c r="C139" s="146" t="s">
        <v>178</v>
      </c>
      <c r="D139" s="146" t="s">
        <v>158</v>
      </c>
      <c r="E139" s="147" t="s">
        <v>190</v>
      </c>
      <c r="F139" s="148" t="s">
        <v>191</v>
      </c>
      <c r="G139" s="149" t="s">
        <v>161</v>
      </c>
      <c r="H139" s="150">
        <v>7.41</v>
      </c>
      <c r="I139" s="151">
        <v>62.92</v>
      </c>
      <c r="J139" s="151">
        <f>ROUND(I139*H139,2)</f>
        <v>466.24</v>
      </c>
      <c r="K139" s="148" t="s">
        <v>162</v>
      </c>
      <c r="L139" s="30"/>
      <c r="M139" s="152" t="s">
        <v>1</v>
      </c>
      <c r="N139" s="153" t="s">
        <v>39</v>
      </c>
      <c r="O139" s="154">
        <v>0.05</v>
      </c>
      <c r="P139" s="154">
        <f>O139*H139</f>
        <v>0.37050000000000005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466.24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466.24</v>
      </c>
      <c r="BL139" s="17" t="s">
        <v>163</v>
      </c>
      <c r="BM139" s="156" t="s">
        <v>2055</v>
      </c>
    </row>
    <row r="140" spans="1:65" s="2" customFormat="1" ht="38.4">
      <c r="A140" s="29"/>
      <c r="B140" s="30"/>
      <c r="C140" s="29"/>
      <c r="D140" s="158" t="s">
        <v>165</v>
      </c>
      <c r="E140" s="29"/>
      <c r="F140" s="159" t="s">
        <v>193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3" customFormat="1" ht="20.399999999999999">
      <c r="B141" s="162"/>
      <c r="D141" s="158" t="s">
        <v>167</v>
      </c>
      <c r="E141" s="163" t="s">
        <v>1</v>
      </c>
      <c r="F141" s="164" t="s">
        <v>2056</v>
      </c>
      <c r="H141" s="165">
        <v>3.7050000000000001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74</v>
      </c>
      <c r="AY141" s="163" t="s">
        <v>156</v>
      </c>
    </row>
    <row r="142" spans="1:65" s="13" customFormat="1" ht="20.399999999999999">
      <c r="B142" s="162"/>
      <c r="D142" s="158" t="s">
        <v>167</v>
      </c>
      <c r="E142" s="163" t="s">
        <v>1</v>
      </c>
      <c r="F142" s="164" t="s">
        <v>2057</v>
      </c>
      <c r="H142" s="165">
        <v>3.7050000000000001</v>
      </c>
      <c r="L142" s="162"/>
      <c r="M142" s="166"/>
      <c r="N142" s="167"/>
      <c r="O142" s="167"/>
      <c r="P142" s="167"/>
      <c r="Q142" s="167"/>
      <c r="R142" s="167"/>
      <c r="S142" s="167"/>
      <c r="T142" s="168"/>
      <c r="AT142" s="163" t="s">
        <v>167</v>
      </c>
      <c r="AU142" s="163" t="s">
        <v>83</v>
      </c>
      <c r="AV142" s="13" t="s">
        <v>83</v>
      </c>
      <c r="AW142" s="13" t="s">
        <v>30</v>
      </c>
      <c r="AX142" s="13" t="s">
        <v>74</v>
      </c>
      <c r="AY142" s="163" t="s">
        <v>156</v>
      </c>
    </row>
    <row r="143" spans="1:65" s="14" customFormat="1">
      <c r="B143" s="169"/>
      <c r="D143" s="158" t="s">
        <v>167</v>
      </c>
      <c r="E143" s="170" t="s">
        <v>1</v>
      </c>
      <c r="F143" s="171" t="s">
        <v>172</v>
      </c>
      <c r="H143" s="172">
        <v>7.41</v>
      </c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167</v>
      </c>
      <c r="AU143" s="170" t="s">
        <v>83</v>
      </c>
      <c r="AV143" s="14" t="s">
        <v>163</v>
      </c>
      <c r="AW143" s="14" t="s">
        <v>30</v>
      </c>
      <c r="AX143" s="14" t="s">
        <v>81</v>
      </c>
      <c r="AY143" s="170" t="s">
        <v>156</v>
      </c>
    </row>
    <row r="144" spans="1:65" s="2" customFormat="1" ht="24" customHeight="1">
      <c r="A144" s="29"/>
      <c r="B144" s="145"/>
      <c r="C144" s="146" t="s">
        <v>163</v>
      </c>
      <c r="D144" s="146" t="s">
        <v>158</v>
      </c>
      <c r="E144" s="147" t="s">
        <v>196</v>
      </c>
      <c r="F144" s="148" t="s">
        <v>197</v>
      </c>
      <c r="G144" s="149" t="s">
        <v>161</v>
      </c>
      <c r="H144" s="150">
        <v>115.06</v>
      </c>
      <c r="I144" s="151">
        <v>126.59</v>
      </c>
      <c r="J144" s="151">
        <f>ROUND(I144*H144,2)</f>
        <v>14565.45</v>
      </c>
      <c r="K144" s="148" t="s">
        <v>162</v>
      </c>
      <c r="L144" s="30"/>
      <c r="M144" s="152" t="s">
        <v>1</v>
      </c>
      <c r="N144" s="153" t="s">
        <v>39</v>
      </c>
      <c r="O144" s="154">
        <v>8.3000000000000004E-2</v>
      </c>
      <c r="P144" s="154">
        <f>O144*H144</f>
        <v>9.5499800000000015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163</v>
      </c>
      <c r="AT144" s="156" t="s">
        <v>158</v>
      </c>
      <c r="AU144" s="156" t="s">
        <v>83</v>
      </c>
      <c r="AY144" s="17" t="s">
        <v>156</v>
      </c>
      <c r="BE144" s="157">
        <f>IF(N144="základní",J144,0)</f>
        <v>14565.45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81</v>
      </c>
      <c r="BK144" s="157">
        <f>ROUND(I144*H144,2)</f>
        <v>14565.45</v>
      </c>
      <c r="BL144" s="17" t="s">
        <v>163</v>
      </c>
      <c r="BM144" s="156" t="s">
        <v>2058</v>
      </c>
    </row>
    <row r="145" spans="1:65" s="2" customFormat="1" ht="38.4">
      <c r="A145" s="29"/>
      <c r="B145" s="30"/>
      <c r="C145" s="29"/>
      <c r="D145" s="158" t="s">
        <v>165</v>
      </c>
      <c r="E145" s="29"/>
      <c r="F145" s="159" t="s">
        <v>199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165</v>
      </c>
      <c r="AU145" s="17" t="s">
        <v>83</v>
      </c>
    </row>
    <row r="146" spans="1:65" s="13" customFormat="1">
      <c r="B146" s="162"/>
      <c r="D146" s="158" t="s">
        <v>167</v>
      </c>
      <c r="E146" s="163" t="s">
        <v>1</v>
      </c>
      <c r="F146" s="164" t="s">
        <v>2059</v>
      </c>
      <c r="H146" s="165">
        <v>115.06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156</v>
      </c>
    </row>
    <row r="147" spans="1:65" s="2" customFormat="1" ht="24" customHeight="1">
      <c r="A147" s="29"/>
      <c r="B147" s="145"/>
      <c r="C147" s="146" t="s">
        <v>189</v>
      </c>
      <c r="D147" s="146" t="s">
        <v>158</v>
      </c>
      <c r="E147" s="147" t="s">
        <v>203</v>
      </c>
      <c r="F147" s="148" t="s">
        <v>204</v>
      </c>
      <c r="G147" s="149" t="s">
        <v>161</v>
      </c>
      <c r="H147" s="150">
        <v>1150.5999999999999</v>
      </c>
      <c r="I147" s="151">
        <v>6.63</v>
      </c>
      <c r="J147" s="151">
        <f>ROUND(I147*H147,2)</f>
        <v>7628.48</v>
      </c>
      <c r="K147" s="148" t="s">
        <v>162</v>
      </c>
      <c r="L147" s="30"/>
      <c r="M147" s="152" t="s">
        <v>1</v>
      </c>
      <c r="N147" s="153" t="s">
        <v>39</v>
      </c>
      <c r="O147" s="154">
        <v>4.0000000000000001E-3</v>
      </c>
      <c r="P147" s="154">
        <f>O147*H147</f>
        <v>4.6023999999999994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7628.48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7628.48</v>
      </c>
      <c r="BL147" s="17" t="s">
        <v>163</v>
      </c>
      <c r="BM147" s="156" t="s">
        <v>2060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206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>
      <c r="B149" s="162"/>
      <c r="D149" s="158" t="s">
        <v>167</v>
      </c>
      <c r="E149" s="163" t="s">
        <v>1</v>
      </c>
      <c r="F149" s="164" t="s">
        <v>2061</v>
      </c>
      <c r="H149" s="165">
        <v>1150.5999999999999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156</v>
      </c>
    </row>
    <row r="150" spans="1:65" s="2" customFormat="1" ht="16.5" customHeight="1">
      <c r="A150" s="29"/>
      <c r="B150" s="145"/>
      <c r="C150" s="146" t="s">
        <v>195</v>
      </c>
      <c r="D150" s="146" t="s">
        <v>158</v>
      </c>
      <c r="E150" s="147" t="s">
        <v>1126</v>
      </c>
      <c r="F150" s="148" t="s">
        <v>1127</v>
      </c>
      <c r="G150" s="149" t="s">
        <v>161</v>
      </c>
      <c r="H150" s="150">
        <v>3.7050000000000001</v>
      </c>
      <c r="I150" s="151">
        <v>123.73</v>
      </c>
      <c r="J150" s="151">
        <f>ROUND(I150*H150,2)</f>
        <v>458.42</v>
      </c>
      <c r="K150" s="148" t="s">
        <v>162</v>
      </c>
      <c r="L150" s="30"/>
      <c r="M150" s="152" t="s">
        <v>1</v>
      </c>
      <c r="N150" s="153" t="s">
        <v>39</v>
      </c>
      <c r="O150" s="154">
        <v>0.65200000000000002</v>
      </c>
      <c r="P150" s="154">
        <f>O150*H150</f>
        <v>2.4156599999999999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163</v>
      </c>
      <c r="AT150" s="156" t="s">
        <v>158</v>
      </c>
      <c r="AU150" s="156" t="s">
        <v>83</v>
      </c>
      <c r="AY150" s="17" t="s">
        <v>156</v>
      </c>
      <c r="BE150" s="157">
        <f>IF(N150="základní",J150,0)</f>
        <v>458.42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81</v>
      </c>
      <c r="BK150" s="157">
        <f>ROUND(I150*H150,2)</f>
        <v>458.42</v>
      </c>
      <c r="BL150" s="17" t="s">
        <v>163</v>
      </c>
      <c r="BM150" s="156" t="s">
        <v>2062</v>
      </c>
    </row>
    <row r="151" spans="1:65" s="2" customFormat="1" ht="19.2">
      <c r="A151" s="29"/>
      <c r="B151" s="30"/>
      <c r="C151" s="29"/>
      <c r="D151" s="158" t="s">
        <v>165</v>
      </c>
      <c r="E151" s="29"/>
      <c r="F151" s="159" t="s">
        <v>1129</v>
      </c>
      <c r="G151" s="29"/>
      <c r="H151" s="29"/>
      <c r="I151" s="29"/>
      <c r="J151" s="29"/>
      <c r="K151" s="29"/>
      <c r="L151" s="30"/>
      <c r="M151" s="160"/>
      <c r="N151" s="161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165</v>
      </c>
      <c r="AU151" s="17" t="s">
        <v>83</v>
      </c>
    </row>
    <row r="152" spans="1:65" s="13" customFormat="1">
      <c r="B152" s="162"/>
      <c r="D152" s="158" t="s">
        <v>167</v>
      </c>
      <c r="E152" s="163" t="s">
        <v>1</v>
      </c>
      <c r="F152" s="164" t="s">
        <v>2063</v>
      </c>
      <c r="H152" s="165">
        <v>3.7050000000000001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81</v>
      </c>
      <c r="AY152" s="163" t="s">
        <v>156</v>
      </c>
    </row>
    <row r="153" spans="1:65" s="2" customFormat="1" ht="16.5" customHeight="1">
      <c r="A153" s="29"/>
      <c r="B153" s="145"/>
      <c r="C153" s="146" t="s">
        <v>202</v>
      </c>
      <c r="D153" s="146" t="s">
        <v>158</v>
      </c>
      <c r="E153" s="147" t="s">
        <v>209</v>
      </c>
      <c r="F153" s="148" t="s">
        <v>210</v>
      </c>
      <c r="G153" s="149" t="s">
        <v>161</v>
      </c>
      <c r="H153" s="150">
        <v>3.7050000000000001</v>
      </c>
      <c r="I153" s="151">
        <v>15.61</v>
      </c>
      <c r="J153" s="151">
        <f>ROUND(I153*H153,2)</f>
        <v>57.84</v>
      </c>
      <c r="K153" s="148" t="s">
        <v>162</v>
      </c>
      <c r="L153" s="30"/>
      <c r="M153" s="152" t="s">
        <v>1</v>
      </c>
      <c r="N153" s="153" t="s">
        <v>39</v>
      </c>
      <c r="O153" s="154">
        <v>8.9999999999999993E-3</v>
      </c>
      <c r="P153" s="154">
        <f>O153*H153</f>
        <v>3.3345E-2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163</v>
      </c>
      <c r="AT153" s="156" t="s">
        <v>158</v>
      </c>
      <c r="AU153" s="156" t="s">
        <v>83</v>
      </c>
      <c r="AY153" s="17" t="s">
        <v>156</v>
      </c>
      <c r="BE153" s="157">
        <f>IF(N153="základní",J153,0)</f>
        <v>57.84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81</v>
      </c>
      <c r="BK153" s="157">
        <f>ROUND(I153*H153,2)</f>
        <v>57.84</v>
      </c>
      <c r="BL153" s="17" t="s">
        <v>163</v>
      </c>
      <c r="BM153" s="156" t="s">
        <v>2064</v>
      </c>
    </row>
    <row r="154" spans="1:65" s="2" customFormat="1">
      <c r="A154" s="29"/>
      <c r="B154" s="30"/>
      <c r="C154" s="29"/>
      <c r="D154" s="158" t="s">
        <v>165</v>
      </c>
      <c r="E154" s="29"/>
      <c r="F154" s="159" t="s">
        <v>212</v>
      </c>
      <c r="G154" s="29"/>
      <c r="H154" s="29"/>
      <c r="I154" s="29"/>
      <c r="J154" s="29"/>
      <c r="K154" s="29"/>
      <c r="L154" s="30"/>
      <c r="M154" s="160"/>
      <c r="N154" s="161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165</v>
      </c>
      <c r="AU154" s="17" t="s">
        <v>83</v>
      </c>
    </row>
    <row r="155" spans="1:65" s="13" customFormat="1">
      <c r="B155" s="162"/>
      <c r="D155" s="158" t="s">
        <v>167</v>
      </c>
      <c r="E155" s="163" t="s">
        <v>1</v>
      </c>
      <c r="F155" s="164" t="s">
        <v>2063</v>
      </c>
      <c r="H155" s="165">
        <v>3.7050000000000001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156</v>
      </c>
    </row>
    <row r="156" spans="1:65" s="2" customFormat="1" ht="24" customHeight="1">
      <c r="A156" s="29"/>
      <c r="B156" s="145"/>
      <c r="C156" s="146" t="s">
        <v>208</v>
      </c>
      <c r="D156" s="146" t="s">
        <v>158</v>
      </c>
      <c r="E156" s="147" t="s">
        <v>215</v>
      </c>
      <c r="F156" s="148" t="s">
        <v>216</v>
      </c>
      <c r="G156" s="149" t="s">
        <v>217</v>
      </c>
      <c r="H156" s="150">
        <v>207.108</v>
      </c>
      <c r="I156" s="151">
        <v>184.05</v>
      </c>
      <c r="J156" s="151">
        <f>ROUND(I156*H156,2)</f>
        <v>38118.230000000003</v>
      </c>
      <c r="K156" s="148" t="s">
        <v>162</v>
      </c>
      <c r="L156" s="30"/>
      <c r="M156" s="152" t="s">
        <v>1</v>
      </c>
      <c r="N156" s="153" t="s">
        <v>39</v>
      </c>
      <c r="O156" s="154">
        <v>0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163</v>
      </c>
      <c r="AT156" s="156" t="s">
        <v>158</v>
      </c>
      <c r="AU156" s="156" t="s">
        <v>83</v>
      </c>
      <c r="AY156" s="17" t="s">
        <v>156</v>
      </c>
      <c r="BE156" s="157">
        <f>IF(N156="základní",J156,0)</f>
        <v>38118.230000000003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81</v>
      </c>
      <c r="BK156" s="157">
        <f>ROUND(I156*H156,2)</f>
        <v>38118.230000000003</v>
      </c>
      <c r="BL156" s="17" t="s">
        <v>163</v>
      </c>
      <c r="BM156" s="156" t="s">
        <v>2065</v>
      </c>
    </row>
    <row r="157" spans="1:65" s="2" customFormat="1" ht="28.8">
      <c r="A157" s="29"/>
      <c r="B157" s="30"/>
      <c r="C157" s="29"/>
      <c r="D157" s="158" t="s">
        <v>165</v>
      </c>
      <c r="E157" s="29"/>
      <c r="F157" s="159" t="s">
        <v>219</v>
      </c>
      <c r="G157" s="29"/>
      <c r="H157" s="29"/>
      <c r="I157" s="29"/>
      <c r="J157" s="29"/>
      <c r="K157" s="29"/>
      <c r="L157" s="30"/>
      <c r="M157" s="160"/>
      <c r="N157" s="161"/>
      <c r="O157" s="55"/>
      <c r="P157" s="55"/>
      <c r="Q157" s="55"/>
      <c r="R157" s="55"/>
      <c r="S157" s="55"/>
      <c r="T157" s="56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7" t="s">
        <v>165</v>
      </c>
      <c r="AU157" s="17" t="s">
        <v>83</v>
      </c>
    </row>
    <row r="158" spans="1:65" s="13" customFormat="1">
      <c r="B158" s="162"/>
      <c r="D158" s="158" t="s">
        <v>167</v>
      </c>
      <c r="E158" s="163" t="s">
        <v>1</v>
      </c>
      <c r="F158" s="164" t="s">
        <v>2066</v>
      </c>
      <c r="H158" s="165">
        <v>115.06</v>
      </c>
      <c r="L158" s="162"/>
      <c r="M158" s="166"/>
      <c r="N158" s="167"/>
      <c r="O158" s="167"/>
      <c r="P158" s="167"/>
      <c r="Q158" s="167"/>
      <c r="R158" s="167"/>
      <c r="S158" s="167"/>
      <c r="T158" s="168"/>
      <c r="AT158" s="163" t="s">
        <v>167</v>
      </c>
      <c r="AU158" s="163" t="s">
        <v>83</v>
      </c>
      <c r="AV158" s="13" t="s">
        <v>83</v>
      </c>
      <c r="AW158" s="13" t="s">
        <v>30</v>
      </c>
      <c r="AX158" s="13" t="s">
        <v>81</v>
      </c>
      <c r="AY158" s="163" t="s">
        <v>156</v>
      </c>
    </row>
    <row r="159" spans="1:65" s="13" customFormat="1">
      <c r="B159" s="162"/>
      <c r="D159" s="158" t="s">
        <v>167</v>
      </c>
      <c r="F159" s="164" t="s">
        <v>2067</v>
      </c>
      <c r="H159" s="165">
        <v>207.108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</v>
      </c>
      <c r="AX159" s="13" t="s">
        <v>81</v>
      </c>
      <c r="AY159" s="163" t="s">
        <v>156</v>
      </c>
    </row>
    <row r="160" spans="1:65" s="2" customFormat="1" ht="24" customHeight="1">
      <c r="A160" s="29"/>
      <c r="B160" s="145"/>
      <c r="C160" s="146" t="s">
        <v>214</v>
      </c>
      <c r="D160" s="146" t="s">
        <v>158</v>
      </c>
      <c r="E160" s="147" t="s">
        <v>1149</v>
      </c>
      <c r="F160" s="148" t="s">
        <v>1150</v>
      </c>
      <c r="G160" s="149" t="s">
        <v>225</v>
      </c>
      <c r="H160" s="150">
        <v>24.7</v>
      </c>
      <c r="I160" s="151">
        <v>25.4</v>
      </c>
      <c r="J160" s="151">
        <f>ROUND(I160*H160,2)</f>
        <v>627.38</v>
      </c>
      <c r="K160" s="148" t="s">
        <v>162</v>
      </c>
      <c r="L160" s="30"/>
      <c r="M160" s="152" t="s">
        <v>1</v>
      </c>
      <c r="N160" s="153" t="s">
        <v>39</v>
      </c>
      <c r="O160" s="154">
        <v>0.09</v>
      </c>
      <c r="P160" s="154">
        <f>O160*H160</f>
        <v>2.2229999999999999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163</v>
      </c>
      <c r="AT160" s="156" t="s">
        <v>158</v>
      </c>
      <c r="AU160" s="156" t="s">
        <v>83</v>
      </c>
      <c r="AY160" s="17" t="s">
        <v>156</v>
      </c>
      <c r="BE160" s="157">
        <f>IF(N160="základní",J160,0)</f>
        <v>627.38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81</v>
      </c>
      <c r="BK160" s="157">
        <f>ROUND(I160*H160,2)</f>
        <v>627.38</v>
      </c>
      <c r="BL160" s="17" t="s">
        <v>163</v>
      </c>
      <c r="BM160" s="156" t="s">
        <v>2068</v>
      </c>
    </row>
    <row r="161" spans="1:65" s="2" customFormat="1" ht="38.4">
      <c r="A161" s="29"/>
      <c r="B161" s="30"/>
      <c r="C161" s="29"/>
      <c r="D161" s="158" t="s">
        <v>165</v>
      </c>
      <c r="E161" s="29"/>
      <c r="F161" s="159" t="s">
        <v>1152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165</v>
      </c>
      <c r="AU161" s="17" t="s">
        <v>83</v>
      </c>
    </row>
    <row r="162" spans="1:65" s="13" customFormat="1">
      <c r="B162" s="162"/>
      <c r="D162" s="158" t="s">
        <v>167</v>
      </c>
      <c r="E162" s="163" t="s">
        <v>1</v>
      </c>
      <c r="F162" s="164" t="s">
        <v>2069</v>
      </c>
      <c r="H162" s="165">
        <v>24.7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167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156</v>
      </c>
    </row>
    <row r="163" spans="1:65" s="2" customFormat="1" ht="24" customHeight="1">
      <c r="A163" s="29"/>
      <c r="B163" s="145"/>
      <c r="C163" s="146" t="s">
        <v>222</v>
      </c>
      <c r="D163" s="146" t="s">
        <v>158</v>
      </c>
      <c r="E163" s="147" t="s">
        <v>1154</v>
      </c>
      <c r="F163" s="148" t="s">
        <v>1155</v>
      </c>
      <c r="G163" s="149" t="s">
        <v>225</v>
      </c>
      <c r="H163" s="150">
        <v>24.7</v>
      </c>
      <c r="I163" s="151">
        <v>79.709999999999994</v>
      </c>
      <c r="J163" s="151">
        <f>ROUND(I163*H163,2)</f>
        <v>1968.84</v>
      </c>
      <c r="K163" s="148" t="s">
        <v>162</v>
      </c>
      <c r="L163" s="30"/>
      <c r="M163" s="152" t="s">
        <v>1</v>
      </c>
      <c r="N163" s="153" t="s">
        <v>39</v>
      </c>
      <c r="O163" s="154">
        <v>0.17699999999999999</v>
      </c>
      <c r="P163" s="154">
        <f>O163*H163</f>
        <v>4.3718999999999992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1968.84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1968.84</v>
      </c>
      <c r="BL163" s="17" t="s">
        <v>163</v>
      </c>
      <c r="BM163" s="156" t="s">
        <v>2070</v>
      </c>
    </row>
    <row r="164" spans="1:65" s="2" customFormat="1" ht="28.8">
      <c r="A164" s="29"/>
      <c r="B164" s="30"/>
      <c r="C164" s="29"/>
      <c r="D164" s="158" t="s">
        <v>165</v>
      </c>
      <c r="E164" s="29"/>
      <c r="F164" s="159" t="s">
        <v>1157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2069</v>
      </c>
      <c r="H165" s="165">
        <v>24.7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156</v>
      </c>
    </row>
    <row r="166" spans="1:65" s="2" customFormat="1" ht="24" customHeight="1">
      <c r="A166" s="29"/>
      <c r="B166" s="145"/>
      <c r="C166" s="146" t="s">
        <v>230</v>
      </c>
      <c r="D166" s="146" t="s">
        <v>158</v>
      </c>
      <c r="E166" s="147" t="s">
        <v>1158</v>
      </c>
      <c r="F166" s="148" t="s">
        <v>1159</v>
      </c>
      <c r="G166" s="149" t="s">
        <v>225</v>
      </c>
      <c r="H166" s="150">
        <v>24.7</v>
      </c>
      <c r="I166" s="151">
        <v>24.09</v>
      </c>
      <c r="J166" s="151">
        <f>ROUND(I166*H166,2)</f>
        <v>595.02</v>
      </c>
      <c r="K166" s="148" t="s">
        <v>162</v>
      </c>
      <c r="L166" s="30"/>
      <c r="M166" s="152" t="s">
        <v>1</v>
      </c>
      <c r="N166" s="153" t="s">
        <v>39</v>
      </c>
      <c r="O166" s="154">
        <v>5.8000000000000003E-2</v>
      </c>
      <c r="P166" s="154">
        <f>O166*H166</f>
        <v>1.4326000000000001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163</v>
      </c>
      <c r="AT166" s="156" t="s">
        <v>158</v>
      </c>
      <c r="AU166" s="156" t="s">
        <v>83</v>
      </c>
      <c r="AY166" s="17" t="s">
        <v>156</v>
      </c>
      <c r="BE166" s="157">
        <f>IF(N166="základní",J166,0)</f>
        <v>595.02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81</v>
      </c>
      <c r="BK166" s="157">
        <f>ROUND(I166*H166,2)</f>
        <v>595.02</v>
      </c>
      <c r="BL166" s="17" t="s">
        <v>163</v>
      </c>
      <c r="BM166" s="156" t="s">
        <v>2071</v>
      </c>
    </row>
    <row r="167" spans="1:65" s="2" customFormat="1" ht="28.8">
      <c r="A167" s="29"/>
      <c r="B167" s="30"/>
      <c r="C167" s="29"/>
      <c r="D167" s="158" t="s">
        <v>165</v>
      </c>
      <c r="E167" s="29"/>
      <c r="F167" s="159" t="s">
        <v>1161</v>
      </c>
      <c r="G167" s="29"/>
      <c r="H167" s="29"/>
      <c r="I167" s="29"/>
      <c r="J167" s="29"/>
      <c r="K167" s="29"/>
      <c r="L167" s="30"/>
      <c r="M167" s="160"/>
      <c r="N167" s="161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7" t="s">
        <v>165</v>
      </c>
      <c r="AU167" s="17" t="s">
        <v>83</v>
      </c>
    </row>
    <row r="168" spans="1:65" s="13" customFormat="1">
      <c r="B168" s="162"/>
      <c r="D168" s="158" t="s">
        <v>167</v>
      </c>
      <c r="E168" s="163" t="s">
        <v>1</v>
      </c>
      <c r="F168" s="164" t="s">
        <v>2069</v>
      </c>
      <c r="H168" s="165">
        <v>24.7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3" t="s">
        <v>167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156</v>
      </c>
    </row>
    <row r="169" spans="1:65" s="2" customFormat="1" ht="16.5" customHeight="1">
      <c r="A169" s="29"/>
      <c r="B169" s="145"/>
      <c r="C169" s="176" t="s">
        <v>237</v>
      </c>
      <c r="D169" s="176" t="s">
        <v>254</v>
      </c>
      <c r="E169" s="177" t="s">
        <v>1162</v>
      </c>
      <c r="F169" s="178" t="s">
        <v>1163</v>
      </c>
      <c r="G169" s="179" t="s">
        <v>1164</v>
      </c>
      <c r="H169" s="180">
        <v>0.74099999999999999</v>
      </c>
      <c r="I169" s="181">
        <v>153.38999999999999</v>
      </c>
      <c r="J169" s="181">
        <f>ROUND(I169*H169,2)</f>
        <v>113.66</v>
      </c>
      <c r="K169" s="178" t="s">
        <v>162</v>
      </c>
      <c r="L169" s="182"/>
      <c r="M169" s="183" t="s">
        <v>1</v>
      </c>
      <c r="N169" s="184" t="s">
        <v>39</v>
      </c>
      <c r="O169" s="154">
        <v>0</v>
      </c>
      <c r="P169" s="154">
        <f>O169*H169</f>
        <v>0</v>
      </c>
      <c r="Q169" s="154">
        <v>1E-3</v>
      </c>
      <c r="R169" s="154">
        <f>Q169*H169</f>
        <v>7.4100000000000001E-4</v>
      </c>
      <c r="S169" s="154">
        <v>0</v>
      </c>
      <c r="T169" s="15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208</v>
      </c>
      <c r="AT169" s="156" t="s">
        <v>254</v>
      </c>
      <c r="AU169" s="156" t="s">
        <v>83</v>
      </c>
      <c r="AY169" s="17" t="s">
        <v>156</v>
      </c>
      <c r="BE169" s="157">
        <f>IF(N169="základní",J169,0)</f>
        <v>113.66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81</v>
      </c>
      <c r="BK169" s="157">
        <f>ROUND(I169*H169,2)</f>
        <v>113.66</v>
      </c>
      <c r="BL169" s="17" t="s">
        <v>163</v>
      </c>
      <c r="BM169" s="156" t="s">
        <v>2072</v>
      </c>
    </row>
    <row r="170" spans="1:65" s="2" customFormat="1">
      <c r="A170" s="29"/>
      <c r="B170" s="30"/>
      <c r="C170" s="29"/>
      <c r="D170" s="158" t="s">
        <v>165</v>
      </c>
      <c r="E170" s="29"/>
      <c r="F170" s="159" t="s">
        <v>1163</v>
      </c>
      <c r="G170" s="29"/>
      <c r="H170" s="29"/>
      <c r="I170" s="29"/>
      <c r="J170" s="29"/>
      <c r="K170" s="29"/>
      <c r="L170" s="30"/>
      <c r="M170" s="160"/>
      <c r="N170" s="161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165</v>
      </c>
      <c r="AU170" s="17" t="s">
        <v>83</v>
      </c>
    </row>
    <row r="171" spans="1:65" s="13" customFormat="1">
      <c r="B171" s="162"/>
      <c r="D171" s="158" t="s">
        <v>167</v>
      </c>
      <c r="E171" s="163" t="s">
        <v>1</v>
      </c>
      <c r="F171" s="164" t="s">
        <v>2073</v>
      </c>
      <c r="H171" s="165">
        <v>0.74099999999999999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30</v>
      </c>
      <c r="AX171" s="13" t="s">
        <v>81</v>
      </c>
      <c r="AY171" s="163" t="s">
        <v>156</v>
      </c>
    </row>
    <row r="172" spans="1:65" s="2" customFormat="1" ht="16.5" customHeight="1">
      <c r="A172" s="29"/>
      <c r="B172" s="145"/>
      <c r="C172" s="146" t="s">
        <v>243</v>
      </c>
      <c r="D172" s="146" t="s">
        <v>158</v>
      </c>
      <c r="E172" s="147" t="s">
        <v>223</v>
      </c>
      <c r="F172" s="148" t="s">
        <v>224</v>
      </c>
      <c r="G172" s="149" t="s">
        <v>225</v>
      </c>
      <c r="H172" s="150">
        <v>294.2</v>
      </c>
      <c r="I172" s="151">
        <v>17.059999999999999</v>
      </c>
      <c r="J172" s="151">
        <f>ROUND(I172*H172,2)</f>
        <v>5019.05</v>
      </c>
      <c r="K172" s="148" t="s">
        <v>162</v>
      </c>
      <c r="L172" s="30"/>
      <c r="M172" s="152" t="s">
        <v>1</v>
      </c>
      <c r="N172" s="153" t="s">
        <v>39</v>
      </c>
      <c r="O172" s="154">
        <v>1.7999999999999999E-2</v>
      </c>
      <c r="P172" s="154">
        <f>O172*H172</f>
        <v>5.2955999999999994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163</v>
      </c>
      <c r="AT172" s="156" t="s">
        <v>158</v>
      </c>
      <c r="AU172" s="156" t="s">
        <v>83</v>
      </c>
      <c r="AY172" s="17" t="s">
        <v>156</v>
      </c>
      <c r="BE172" s="157">
        <f>IF(N172="základní",J172,0)</f>
        <v>5019.05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5019.05</v>
      </c>
      <c r="BL172" s="17" t="s">
        <v>163</v>
      </c>
      <c r="BM172" s="156" t="s">
        <v>2074</v>
      </c>
    </row>
    <row r="173" spans="1:65" s="2" customFormat="1" ht="19.2">
      <c r="A173" s="29"/>
      <c r="B173" s="30"/>
      <c r="C173" s="29"/>
      <c r="D173" s="158" t="s">
        <v>165</v>
      </c>
      <c r="E173" s="29"/>
      <c r="F173" s="159" t="s">
        <v>227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2075</v>
      </c>
      <c r="H174" s="165">
        <v>294.2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2" customFormat="1" ht="24" customHeight="1">
      <c r="A175" s="29"/>
      <c r="B175" s="145"/>
      <c r="C175" s="146" t="s">
        <v>249</v>
      </c>
      <c r="D175" s="146" t="s">
        <v>158</v>
      </c>
      <c r="E175" s="147" t="s">
        <v>1169</v>
      </c>
      <c r="F175" s="148" t="s">
        <v>1170</v>
      </c>
      <c r="G175" s="149" t="s">
        <v>225</v>
      </c>
      <c r="H175" s="150">
        <v>24.7</v>
      </c>
      <c r="I175" s="151">
        <v>28.22</v>
      </c>
      <c r="J175" s="151">
        <f>ROUND(I175*H175,2)</f>
        <v>697.03</v>
      </c>
      <c r="K175" s="148" t="s">
        <v>162</v>
      </c>
      <c r="L175" s="30"/>
      <c r="M175" s="152" t="s">
        <v>1</v>
      </c>
      <c r="N175" s="153" t="s">
        <v>39</v>
      </c>
      <c r="O175" s="154">
        <v>6.7000000000000004E-2</v>
      </c>
      <c r="P175" s="154">
        <f>O175*H175</f>
        <v>1.6549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163</v>
      </c>
      <c r="AT175" s="156" t="s">
        <v>158</v>
      </c>
      <c r="AU175" s="156" t="s">
        <v>83</v>
      </c>
      <c r="AY175" s="17" t="s">
        <v>156</v>
      </c>
      <c r="BE175" s="157">
        <f>IF(N175="základní",J175,0)</f>
        <v>697.03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81</v>
      </c>
      <c r="BK175" s="157">
        <f>ROUND(I175*H175,2)</f>
        <v>697.03</v>
      </c>
      <c r="BL175" s="17" t="s">
        <v>163</v>
      </c>
      <c r="BM175" s="156" t="s">
        <v>2076</v>
      </c>
    </row>
    <row r="176" spans="1:65" s="2" customFormat="1" ht="19.2">
      <c r="A176" s="29"/>
      <c r="B176" s="30"/>
      <c r="C176" s="29"/>
      <c r="D176" s="158" t="s">
        <v>165</v>
      </c>
      <c r="E176" s="29"/>
      <c r="F176" s="159" t="s">
        <v>1172</v>
      </c>
      <c r="G176" s="29"/>
      <c r="H176" s="29"/>
      <c r="I176" s="29"/>
      <c r="J176" s="29"/>
      <c r="K176" s="29"/>
      <c r="L176" s="30"/>
      <c r="M176" s="160"/>
      <c r="N176" s="161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165</v>
      </c>
      <c r="AU176" s="17" t="s">
        <v>83</v>
      </c>
    </row>
    <row r="177" spans="1:65" s="13" customFormat="1">
      <c r="B177" s="162"/>
      <c r="D177" s="158" t="s">
        <v>167</v>
      </c>
      <c r="E177" s="163" t="s">
        <v>1</v>
      </c>
      <c r="F177" s="164" t="s">
        <v>2069</v>
      </c>
      <c r="H177" s="165">
        <v>24.7</v>
      </c>
      <c r="L177" s="162"/>
      <c r="M177" s="166"/>
      <c r="N177" s="167"/>
      <c r="O177" s="167"/>
      <c r="P177" s="167"/>
      <c r="Q177" s="167"/>
      <c r="R177" s="167"/>
      <c r="S177" s="167"/>
      <c r="T177" s="168"/>
      <c r="AT177" s="163" t="s">
        <v>167</v>
      </c>
      <c r="AU177" s="163" t="s">
        <v>83</v>
      </c>
      <c r="AV177" s="13" t="s">
        <v>83</v>
      </c>
      <c r="AW177" s="13" t="s">
        <v>30</v>
      </c>
      <c r="AX177" s="13" t="s">
        <v>81</v>
      </c>
      <c r="AY177" s="163" t="s">
        <v>156</v>
      </c>
    </row>
    <row r="178" spans="1:65" s="2" customFormat="1" ht="24" customHeight="1">
      <c r="A178" s="29"/>
      <c r="B178" s="145"/>
      <c r="C178" s="146" t="s">
        <v>8</v>
      </c>
      <c r="D178" s="146" t="s">
        <v>158</v>
      </c>
      <c r="E178" s="147" t="s">
        <v>1173</v>
      </c>
      <c r="F178" s="148" t="s">
        <v>1174</v>
      </c>
      <c r="G178" s="149" t="s">
        <v>225</v>
      </c>
      <c r="H178" s="150">
        <v>49.4</v>
      </c>
      <c r="I178" s="151">
        <v>2.5</v>
      </c>
      <c r="J178" s="151">
        <f>ROUND(I178*H178,2)</f>
        <v>123.5</v>
      </c>
      <c r="K178" s="148" t="s">
        <v>162</v>
      </c>
      <c r="L178" s="30"/>
      <c r="M178" s="152" t="s">
        <v>1</v>
      </c>
      <c r="N178" s="153" t="s">
        <v>39</v>
      </c>
      <c r="O178" s="154">
        <v>4.0000000000000001E-3</v>
      </c>
      <c r="P178" s="154">
        <f>O178*H178</f>
        <v>0.1976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163</v>
      </c>
      <c r="AT178" s="156" t="s">
        <v>158</v>
      </c>
      <c r="AU178" s="156" t="s">
        <v>83</v>
      </c>
      <c r="AY178" s="17" t="s">
        <v>156</v>
      </c>
      <c r="BE178" s="157">
        <f>IF(N178="základní",J178,0)</f>
        <v>123.5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81</v>
      </c>
      <c r="BK178" s="157">
        <f>ROUND(I178*H178,2)</f>
        <v>123.5</v>
      </c>
      <c r="BL178" s="17" t="s">
        <v>163</v>
      </c>
      <c r="BM178" s="156" t="s">
        <v>2077</v>
      </c>
    </row>
    <row r="179" spans="1:65" s="2" customFormat="1" ht="28.8">
      <c r="A179" s="29"/>
      <c r="B179" s="30"/>
      <c r="C179" s="29"/>
      <c r="D179" s="158" t="s">
        <v>165</v>
      </c>
      <c r="E179" s="29"/>
      <c r="F179" s="159" t="s">
        <v>1176</v>
      </c>
      <c r="G179" s="29"/>
      <c r="H179" s="29"/>
      <c r="I179" s="29"/>
      <c r="J179" s="29"/>
      <c r="K179" s="29"/>
      <c r="L179" s="30"/>
      <c r="M179" s="160"/>
      <c r="N179" s="161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165</v>
      </c>
      <c r="AU179" s="17" t="s">
        <v>83</v>
      </c>
    </row>
    <row r="180" spans="1:65" s="13" customFormat="1">
      <c r="B180" s="162"/>
      <c r="D180" s="158" t="s">
        <v>167</v>
      </c>
      <c r="E180" s="163" t="s">
        <v>1</v>
      </c>
      <c r="F180" s="164" t="s">
        <v>2078</v>
      </c>
      <c r="H180" s="165">
        <v>49.4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167</v>
      </c>
      <c r="AU180" s="163" t="s">
        <v>83</v>
      </c>
      <c r="AV180" s="13" t="s">
        <v>83</v>
      </c>
      <c r="AW180" s="13" t="s">
        <v>30</v>
      </c>
      <c r="AX180" s="13" t="s">
        <v>81</v>
      </c>
      <c r="AY180" s="163" t="s">
        <v>156</v>
      </c>
    </row>
    <row r="181" spans="1:65" s="2" customFormat="1" ht="16.5" customHeight="1">
      <c r="A181" s="29"/>
      <c r="B181" s="145"/>
      <c r="C181" s="146" t="s">
        <v>259</v>
      </c>
      <c r="D181" s="146" t="s">
        <v>158</v>
      </c>
      <c r="E181" s="147" t="s">
        <v>1178</v>
      </c>
      <c r="F181" s="148" t="s">
        <v>1179</v>
      </c>
      <c r="G181" s="149" t="s">
        <v>161</v>
      </c>
      <c r="H181" s="150">
        <v>0.61799999999999999</v>
      </c>
      <c r="I181" s="151">
        <v>138.9</v>
      </c>
      <c r="J181" s="151">
        <f>ROUND(I181*H181,2)</f>
        <v>85.84</v>
      </c>
      <c r="K181" s="148" t="s">
        <v>162</v>
      </c>
      <c r="L181" s="30"/>
      <c r="M181" s="152" t="s">
        <v>1</v>
      </c>
      <c r="N181" s="153" t="s">
        <v>39</v>
      </c>
      <c r="O181" s="154">
        <v>0.26100000000000001</v>
      </c>
      <c r="P181" s="154">
        <f>O181*H181</f>
        <v>0.161298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163</v>
      </c>
      <c r="AT181" s="156" t="s">
        <v>158</v>
      </c>
      <c r="AU181" s="156" t="s">
        <v>83</v>
      </c>
      <c r="AY181" s="17" t="s">
        <v>156</v>
      </c>
      <c r="BE181" s="157">
        <f>IF(N181="základní",J181,0)</f>
        <v>85.84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81</v>
      </c>
      <c r="BK181" s="157">
        <f>ROUND(I181*H181,2)</f>
        <v>85.84</v>
      </c>
      <c r="BL181" s="17" t="s">
        <v>163</v>
      </c>
      <c r="BM181" s="156" t="s">
        <v>2079</v>
      </c>
    </row>
    <row r="182" spans="1:65" s="2" customFormat="1">
      <c r="A182" s="29"/>
      <c r="B182" s="30"/>
      <c r="C182" s="29"/>
      <c r="D182" s="158" t="s">
        <v>165</v>
      </c>
      <c r="E182" s="29"/>
      <c r="F182" s="159" t="s">
        <v>1181</v>
      </c>
      <c r="G182" s="29"/>
      <c r="H182" s="29"/>
      <c r="I182" s="29"/>
      <c r="J182" s="29"/>
      <c r="K182" s="29"/>
      <c r="L182" s="30"/>
      <c r="M182" s="160"/>
      <c r="N182" s="161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165</v>
      </c>
      <c r="AU182" s="17" t="s">
        <v>83</v>
      </c>
    </row>
    <row r="183" spans="1:65" s="13" customFormat="1">
      <c r="B183" s="162"/>
      <c r="D183" s="158" t="s">
        <v>167</v>
      </c>
      <c r="E183" s="163" t="s">
        <v>1</v>
      </c>
      <c r="F183" s="164" t="s">
        <v>2080</v>
      </c>
      <c r="H183" s="165">
        <v>0.61799999999999999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167</v>
      </c>
      <c r="AU183" s="163" t="s">
        <v>83</v>
      </c>
      <c r="AV183" s="13" t="s">
        <v>83</v>
      </c>
      <c r="AW183" s="13" t="s">
        <v>30</v>
      </c>
      <c r="AX183" s="13" t="s">
        <v>81</v>
      </c>
      <c r="AY183" s="163" t="s">
        <v>156</v>
      </c>
    </row>
    <row r="184" spans="1:65" s="12" customFormat="1" ht="22.95" customHeight="1">
      <c r="B184" s="133"/>
      <c r="D184" s="134" t="s">
        <v>73</v>
      </c>
      <c r="E184" s="143" t="s">
        <v>83</v>
      </c>
      <c r="F184" s="143" t="s">
        <v>229</v>
      </c>
      <c r="J184" s="144">
        <f>BK184</f>
        <v>6240.58</v>
      </c>
      <c r="L184" s="133"/>
      <c r="M184" s="137"/>
      <c r="N184" s="138"/>
      <c r="O184" s="138"/>
      <c r="P184" s="139">
        <f>SUM(P185:P187)</f>
        <v>5.1367750000000001</v>
      </c>
      <c r="Q184" s="138"/>
      <c r="R184" s="139">
        <f>SUM(R185:R187)</f>
        <v>10.325699999999999</v>
      </c>
      <c r="S184" s="138"/>
      <c r="T184" s="140">
        <f>SUM(T185:T187)</f>
        <v>0</v>
      </c>
      <c r="AR184" s="134" t="s">
        <v>81</v>
      </c>
      <c r="AT184" s="141" t="s">
        <v>73</v>
      </c>
      <c r="AU184" s="141" t="s">
        <v>81</v>
      </c>
      <c r="AY184" s="134" t="s">
        <v>156</v>
      </c>
      <c r="BK184" s="142">
        <f>SUM(BK185:BK187)</f>
        <v>6240.58</v>
      </c>
    </row>
    <row r="185" spans="1:65" s="2" customFormat="1" ht="24" customHeight="1">
      <c r="A185" s="29"/>
      <c r="B185" s="145"/>
      <c r="C185" s="146" t="s">
        <v>265</v>
      </c>
      <c r="D185" s="146" t="s">
        <v>158</v>
      </c>
      <c r="E185" s="147" t="s">
        <v>231</v>
      </c>
      <c r="F185" s="148" t="s">
        <v>232</v>
      </c>
      <c r="G185" s="149" t="s">
        <v>161</v>
      </c>
      <c r="H185" s="150">
        <v>5.2149999999999999</v>
      </c>
      <c r="I185" s="151">
        <v>1196.6600000000001</v>
      </c>
      <c r="J185" s="151">
        <f>ROUND(I185*H185,2)</f>
        <v>6240.58</v>
      </c>
      <c r="K185" s="148" t="s">
        <v>162</v>
      </c>
      <c r="L185" s="30"/>
      <c r="M185" s="152" t="s">
        <v>1</v>
      </c>
      <c r="N185" s="153" t="s">
        <v>39</v>
      </c>
      <c r="O185" s="154">
        <v>0.98499999999999999</v>
      </c>
      <c r="P185" s="154">
        <f>O185*H185</f>
        <v>5.1367750000000001</v>
      </c>
      <c r="Q185" s="154">
        <v>1.98</v>
      </c>
      <c r="R185" s="154">
        <f>Q185*H185</f>
        <v>10.325699999999999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163</v>
      </c>
      <c r="AT185" s="156" t="s">
        <v>158</v>
      </c>
      <c r="AU185" s="156" t="s">
        <v>83</v>
      </c>
      <c r="AY185" s="17" t="s">
        <v>156</v>
      </c>
      <c r="BE185" s="157">
        <f>IF(N185="základní",J185,0)</f>
        <v>6240.58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6240.58</v>
      </c>
      <c r="BL185" s="17" t="s">
        <v>163</v>
      </c>
      <c r="BM185" s="156" t="s">
        <v>2081</v>
      </c>
    </row>
    <row r="186" spans="1:65" s="2" customFormat="1" ht="19.2">
      <c r="A186" s="29"/>
      <c r="B186" s="30"/>
      <c r="C186" s="29"/>
      <c r="D186" s="158" t="s">
        <v>165</v>
      </c>
      <c r="E186" s="29"/>
      <c r="F186" s="159" t="s">
        <v>234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83</v>
      </c>
    </row>
    <row r="187" spans="1:65" s="13" customFormat="1">
      <c r="B187" s="162"/>
      <c r="D187" s="158" t="s">
        <v>167</v>
      </c>
      <c r="E187" s="163" t="s">
        <v>1</v>
      </c>
      <c r="F187" s="164" t="s">
        <v>2082</v>
      </c>
      <c r="H187" s="165">
        <v>5.2149999999999999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12" customFormat="1" ht="22.95" customHeight="1">
      <c r="B188" s="133"/>
      <c r="D188" s="134" t="s">
        <v>73</v>
      </c>
      <c r="E188" s="143" t="s">
        <v>189</v>
      </c>
      <c r="F188" s="143" t="s">
        <v>236</v>
      </c>
      <c r="J188" s="144">
        <f>BK188</f>
        <v>296371.35000000003</v>
      </c>
      <c r="L188" s="133"/>
      <c r="M188" s="137"/>
      <c r="N188" s="138"/>
      <c r="O188" s="138"/>
      <c r="P188" s="139">
        <f>SUM(P189:P198)</f>
        <v>240.3614</v>
      </c>
      <c r="Q188" s="138"/>
      <c r="R188" s="139">
        <f>SUM(R189:R198)</f>
        <v>78.530805999999998</v>
      </c>
      <c r="S188" s="138"/>
      <c r="T188" s="140">
        <f>SUM(T189:T198)</f>
        <v>0</v>
      </c>
      <c r="AR188" s="134" t="s">
        <v>81</v>
      </c>
      <c r="AT188" s="141" t="s">
        <v>73</v>
      </c>
      <c r="AU188" s="141" t="s">
        <v>81</v>
      </c>
      <c r="AY188" s="134" t="s">
        <v>156</v>
      </c>
      <c r="BK188" s="142">
        <f>SUM(BK189:BK198)</f>
        <v>296371.35000000003</v>
      </c>
    </row>
    <row r="189" spans="1:65" s="2" customFormat="1" ht="16.5" customHeight="1">
      <c r="A189" s="29"/>
      <c r="B189" s="145"/>
      <c r="C189" s="146" t="s">
        <v>270</v>
      </c>
      <c r="D189" s="146" t="s">
        <v>158</v>
      </c>
      <c r="E189" s="147" t="s">
        <v>244</v>
      </c>
      <c r="F189" s="148" t="s">
        <v>245</v>
      </c>
      <c r="G189" s="149" t="s">
        <v>225</v>
      </c>
      <c r="H189" s="150">
        <v>294.2</v>
      </c>
      <c r="I189" s="151">
        <v>332.4</v>
      </c>
      <c r="J189" s="151">
        <f>ROUND(I189*H189,2)</f>
        <v>97792.08</v>
      </c>
      <c r="K189" s="148" t="s">
        <v>162</v>
      </c>
      <c r="L189" s="30"/>
      <c r="M189" s="152" t="s">
        <v>1</v>
      </c>
      <c r="N189" s="153" t="s">
        <v>39</v>
      </c>
      <c r="O189" s="154">
        <v>3.3000000000000002E-2</v>
      </c>
      <c r="P189" s="154">
        <f>O189*H189</f>
        <v>9.7086000000000006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163</v>
      </c>
      <c r="AT189" s="156" t="s">
        <v>158</v>
      </c>
      <c r="AU189" s="156" t="s">
        <v>83</v>
      </c>
      <c r="AY189" s="17" t="s">
        <v>156</v>
      </c>
      <c r="BE189" s="157">
        <f>IF(N189="základní",J189,0)</f>
        <v>97792.08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81</v>
      </c>
      <c r="BK189" s="157">
        <f>ROUND(I189*H189,2)</f>
        <v>97792.08</v>
      </c>
      <c r="BL189" s="17" t="s">
        <v>163</v>
      </c>
      <c r="BM189" s="156" t="s">
        <v>2083</v>
      </c>
    </row>
    <row r="190" spans="1:65" s="2" customFormat="1" ht="19.2">
      <c r="A190" s="29"/>
      <c r="B190" s="30"/>
      <c r="C190" s="29"/>
      <c r="D190" s="158" t="s">
        <v>165</v>
      </c>
      <c r="E190" s="29"/>
      <c r="F190" s="159" t="s">
        <v>247</v>
      </c>
      <c r="G190" s="29"/>
      <c r="H190" s="29"/>
      <c r="I190" s="29"/>
      <c r="J190" s="29"/>
      <c r="K190" s="29"/>
      <c r="L190" s="30"/>
      <c r="M190" s="160"/>
      <c r="N190" s="161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165</v>
      </c>
      <c r="AU190" s="17" t="s">
        <v>83</v>
      </c>
    </row>
    <row r="191" spans="1:65" s="13" customFormat="1">
      <c r="B191" s="162"/>
      <c r="D191" s="158" t="s">
        <v>167</v>
      </c>
      <c r="E191" s="163" t="s">
        <v>1</v>
      </c>
      <c r="F191" s="164" t="s">
        <v>2075</v>
      </c>
      <c r="H191" s="165">
        <v>294.2</v>
      </c>
      <c r="L191" s="162"/>
      <c r="M191" s="166"/>
      <c r="N191" s="167"/>
      <c r="O191" s="167"/>
      <c r="P191" s="167"/>
      <c r="Q191" s="167"/>
      <c r="R191" s="167"/>
      <c r="S191" s="167"/>
      <c r="T191" s="168"/>
      <c r="AT191" s="163" t="s">
        <v>167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156</v>
      </c>
    </row>
    <row r="192" spans="1:65" s="2" customFormat="1" ht="24" customHeight="1">
      <c r="A192" s="29"/>
      <c r="B192" s="145"/>
      <c r="C192" s="146" t="s">
        <v>276</v>
      </c>
      <c r="D192" s="146" t="s">
        <v>158</v>
      </c>
      <c r="E192" s="147" t="s">
        <v>271</v>
      </c>
      <c r="F192" s="148" t="s">
        <v>272</v>
      </c>
      <c r="G192" s="149" t="s">
        <v>225</v>
      </c>
      <c r="H192" s="150">
        <v>294.2</v>
      </c>
      <c r="I192" s="151">
        <v>302.79000000000002</v>
      </c>
      <c r="J192" s="151">
        <f>ROUND(I192*H192,2)</f>
        <v>89080.82</v>
      </c>
      <c r="K192" s="148" t="s">
        <v>162</v>
      </c>
      <c r="L192" s="30"/>
      <c r="M192" s="152" t="s">
        <v>1</v>
      </c>
      <c r="N192" s="153" t="s">
        <v>39</v>
      </c>
      <c r="O192" s="154">
        <v>0.78400000000000003</v>
      </c>
      <c r="P192" s="154">
        <f>O192*H192</f>
        <v>230.65280000000001</v>
      </c>
      <c r="Q192" s="154">
        <v>8.5650000000000004E-2</v>
      </c>
      <c r="R192" s="154">
        <f>Q192*H192</f>
        <v>25.198229999999999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163</v>
      </c>
      <c r="AT192" s="156" t="s">
        <v>158</v>
      </c>
      <c r="AU192" s="156" t="s">
        <v>83</v>
      </c>
      <c r="AY192" s="17" t="s">
        <v>156</v>
      </c>
      <c r="BE192" s="157">
        <f>IF(N192="základní",J192,0)</f>
        <v>89080.82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81</v>
      </c>
      <c r="BK192" s="157">
        <f>ROUND(I192*H192,2)</f>
        <v>89080.82</v>
      </c>
      <c r="BL192" s="17" t="s">
        <v>163</v>
      </c>
      <c r="BM192" s="156" t="s">
        <v>2084</v>
      </c>
    </row>
    <row r="193" spans="1:65" s="2" customFormat="1" ht="48">
      <c r="A193" s="29"/>
      <c r="B193" s="30"/>
      <c r="C193" s="29"/>
      <c r="D193" s="158" t="s">
        <v>165</v>
      </c>
      <c r="E193" s="29"/>
      <c r="F193" s="159" t="s">
        <v>274</v>
      </c>
      <c r="G193" s="29"/>
      <c r="H193" s="29"/>
      <c r="I193" s="29"/>
      <c r="J193" s="29"/>
      <c r="K193" s="29"/>
      <c r="L193" s="30"/>
      <c r="M193" s="160"/>
      <c r="N193" s="161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165</v>
      </c>
      <c r="AU193" s="17" t="s">
        <v>83</v>
      </c>
    </row>
    <row r="194" spans="1:65" s="13" customFormat="1">
      <c r="B194" s="162"/>
      <c r="D194" s="158" t="s">
        <v>167</v>
      </c>
      <c r="E194" s="163" t="s">
        <v>1</v>
      </c>
      <c r="F194" s="164" t="s">
        <v>2075</v>
      </c>
      <c r="H194" s="165">
        <v>294.2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30</v>
      </c>
      <c r="AX194" s="13" t="s">
        <v>81</v>
      </c>
      <c r="AY194" s="163" t="s">
        <v>156</v>
      </c>
    </row>
    <row r="195" spans="1:65" s="2" customFormat="1" ht="16.5" customHeight="1">
      <c r="A195" s="29"/>
      <c r="B195" s="145"/>
      <c r="C195" s="176" t="s">
        <v>282</v>
      </c>
      <c r="D195" s="176" t="s">
        <v>254</v>
      </c>
      <c r="E195" s="177" t="s">
        <v>277</v>
      </c>
      <c r="F195" s="178" t="s">
        <v>278</v>
      </c>
      <c r="G195" s="179" t="s">
        <v>225</v>
      </c>
      <c r="H195" s="180">
        <v>303.02600000000001</v>
      </c>
      <c r="I195" s="181">
        <v>361.35</v>
      </c>
      <c r="J195" s="181">
        <f>ROUND(I195*H195,2)</f>
        <v>109498.45</v>
      </c>
      <c r="K195" s="178" t="s">
        <v>162</v>
      </c>
      <c r="L195" s="182"/>
      <c r="M195" s="183" t="s">
        <v>1</v>
      </c>
      <c r="N195" s="184" t="s">
        <v>39</v>
      </c>
      <c r="O195" s="154">
        <v>0</v>
      </c>
      <c r="P195" s="154">
        <f>O195*H195</f>
        <v>0</v>
      </c>
      <c r="Q195" s="154">
        <v>0.17599999999999999</v>
      </c>
      <c r="R195" s="154">
        <f>Q195*H195</f>
        <v>53.332575999999996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208</v>
      </c>
      <c r="AT195" s="156" t="s">
        <v>254</v>
      </c>
      <c r="AU195" s="156" t="s">
        <v>83</v>
      </c>
      <c r="AY195" s="17" t="s">
        <v>156</v>
      </c>
      <c r="BE195" s="157">
        <f>IF(N195="základní",J195,0)</f>
        <v>109498.45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81</v>
      </c>
      <c r="BK195" s="157">
        <f>ROUND(I195*H195,2)</f>
        <v>109498.45</v>
      </c>
      <c r="BL195" s="17" t="s">
        <v>163</v>
      </c>
      <c r="BM195" s="156" t="s">
        <v>2085</v>
      </c>
    </row>
    <row r="196" spans="1:65" s="2" customFormat="1">
      <c r="A196" s="29"/>
      <c r="B196" s="30"/>
      <c r="C196" s="29"/>
      <c r="D196" s="158" t="s">
        <v>165</v>
      </c>
      <c r="E196" s="29"/>
      <c r="F196" s="159" t="s">
        <v>278</v>
      </c>
      <c r="G196" s="29"/>
      <c r="H196" s="29"/>
      <c r="I196" s="29"/>
      <c r="J196" s="29"/>
      <c r="K196" s="29"/>
      <c r="L196" s="30"/>
      <c r="M196" s="160"/>
      <c r="N196" s="161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165</v>
      </c>
      <c r="AU196" s="17" t="s">
        <v>83</v>
      </c>
    </row>
    <row r="197" spans="1:65" s="13" customFormat="1">
      <c r="B197" s="162"/>
      <c r="D197" s="158" t="s">
        <v>167</v>
      </c>
      <c r="E197" s="163" t="s">
        <v>1</v>
      </c>
      <c r="F197" s="164" t="s">
        <v>2075</v>
      </c>
      <c r="H197" s="165">
        <v>294.2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156</v>
      </c>
    </row>
    <row r="198" spans="1:65" s="13" customFormat="1">
      <c r="B198" s="162"/>
      <c r="D198" s="158" t="s">
        <v>167</v>
      </c>
      <c r="F198" s="164" t="s">
        <v>2086</v>
      </c>
      <c r="H198" s="165">
        <v>303.02600000000001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</v>
      </c>
      <c r="AX198" s="13" t="s">
        <v>81</v>
      </c>
      <c r="AY198" s="163" t="s">
        <v>156</v>
      </c>
    </row>
    <row r="199" spans="1:65" s="12" customFormat="1" ht="22.95" customHeight="1">
      <c r="B199" s="133"/>
      <c r="D199" s="134" t="s">
        <v>73</v>
      </c>
      <c r="E199" s="143" t="s">
        <v>214</v>
      </c>
      <c r="F199" s="143" t="s">
        <v>288</v>
      </c>
      <c r="J199" s="144">
        <f>BK199</f>
        <v>511788.86000000004</v>
      </c>
      <c r="L199" s="133"/>
      <c r="M199" s="137"/>
      <c r="N199" s="138"/>
      <c r="O199" s="138"/>
      <c r="P199" s="139">
        <f>P200+SUM(P201:P229)</f>
        <v>156.44900000000004</v>
      </c>
      <c r="Q199" s="138"/>
      <c r="R199" s="139">
        <f>R200+SUM(R201:R229)</f>
        <v>82.887160100000003</v>
      </c>
      <c r="S199" s="138"/>
      <c r="T199" s="140">
        <f>T200+SUM(T201:T229)</f>
        <v>58.986599999999989</v>
      </c>
      <c r="AR199" s="134" t="s">
        <v>81</v>
      </c>
      <c r="AT199" s="141" t="s">
        <v>73</v>
      </c>
      <c r="AU199" s="141" t="s">
        <v>81</v>
      </c>
      <c r="AY199" s="134" t="s">
        <v>156</v>
      </c>
      <c r="BK199" s="142">
        <f>BK200+SUM(BK201:BK229)</f>
        <v>511788.86000000004</v>
      </c>
    </row>
    <row r="200" spans="1:65" s="2" customFormat="1" ht="24" customHeight="1">
      <c r="A200" s="29"/>
      <c r="B200" s="145"/>
      <c r="C200" s="146" t="s">
        <v>7</v>
      </c>
      <c r="D200" s="146" t="s">
        <v>158</v>
      </c>
      <c r="E200" s="147" t="s">
        <v>318</v>
      </c>
      <c r="F200" s="148" t="s">
        <v>319</v>
      </c>
      <c r="G200" s="149" t="s">
        <v>291</v>
      </c>
      <c r="H200" s="150">
        <v>85.7</v>
      </c>
      <c r="I200" s="151">
        <v>397.33</v>
      </c>
      <c r="J200" s="151">
        <f>ROUND(I200*H200,2)</f>
        <v>34051.18</v>
      </c>
      <c r="K200" s="148" t="s">
        <v>162</v>
      </c>
      <c r="L200" s="30"/>
      <c r="M200" s="152" t="s">
        <v>1</v>
      </c>
      <c r="N200" s="153" t="s">
        <v>39</v>
      </c>
      <c r="O200" s="154">
        <v>0.26800000000000002</v>
      </c>
      <c r="P200" s="154">
        <f>O200*H200</f>
        <v>22.967600000000001</v>
      </c>
      <c r="Q200" s="154">
        <v>0.15540000000000001</v>
      </c>
      <c r="R200" s="154">
        <f>Q200*H200</f>
        <v>13.317780000000001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163</v>
      </c>
      <c r="AT200" s="156" t="s">
        <v>158</v>
      </c>
      <c r="AU200" s="156" t="s">
        <v>83</v>
      </c>
      <c r="AY200" s="17" t="s">
        <v>156</v>
      </c>
      <c r="BE200" s="157">
        <f>IF(N200="základní",J200,0)</f>
        <v>34051.18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81</v>
      </c>
      <c r="BK200" s="157">
        <f>ROUND(I200*H200,2)</f>
        <v>34051.18</v>
      </c>
      <c r="BL200" s="17" t="s">
        <v>163</v>
      </c>
      <c r="BM200" s="156" t="s">
        <v>2087</v>
      </c>
    </row>
    <row r="201" spans="1:65" s="2" customFormat="1" ht="28.8">
      <c r="A201" s="29"/>
      <c r="B201" s="30"/>
      <c r="C201" s="29"/>
      <c r="D201" s="158" t="s">
        <v>165</v>
      </c>
      <c r="E201" s="29"/>
      <c r="F201" s="159" t="s">
        <v>321</v>
      </c>
      <c r="G201" s="29"/>
      <c r="H201" s="29"/>
      <c r="I201" s="29"/>
      <c r="J201" s="29"/>
      <c r="K201" s="29"/>
      <c r="L201" s="30"/>
      <c r="M201" s="160"/>
      <c r="N201" s="161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165</v>
      </c>
      <c r="AU201" s="17" t="s">
        <v>83</v>
      </c>
    </row>
    <row r="202" spans="1:65" s="13" customFormat="1">
      <c r="B202" s="162"/>
      <c r="D202" s="158" t="s">
        <v>167</v>
      </c>
      <c r="E202" s="163" t="s">
        <v>1</v>
      </c>
      <c r="F202" s="164" t="s">
        <v>2088</v>
      </c>
      <c r="H202" s="165">
        <v>85.7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30</v>
      </c>
      <c r="AX202" s="13" t="s">
        <v>81</v>
      </c>
      <c r="AY202" s="163" t="s">
        <v>156</v>
      </c>
    </row>
    <row r="203" spans="1:65" s="2" customFormat="1" ht="24" customHeight="1">
      <c r="A203" s="29"/>
      <c r="B203" s="145"/>
      <c r="C203" s="176" t="s">
        <v>295</v>
      </c>
      <c r="D203" s="176" t="s">
        <v>254</v>
      </c>
      <c r="E203" s="177" t="s">
        <v>323</v>
      </c>
      <c r="F203" s="178" t="s">
        <v>324</v>
      </c>
      <c r="G203" s="179" t="s">
        <v>291</v>
      </c>
      <c r="H203" s="180">
        <v>86.557000000000002</v>
      </c>
      <c r="I203" s="181">
        <v>139.63</v>
      </c>
      <c r="J203" s="181">
        <f>ROUND(I203*H203,2)</f>
        <v>12085.95</v>
      </c>
      <c r="K203" s="178" t="s">
        <v>162</v>
      </c>
      <c r="L203" s="182"/>
      <c r="M203" s="183" t="s">
        <v>1</v>
      </c>
      <c r="N203" s="184" t="s">
        <v>39</v>
      </c>
      <c r="O203" s="154">
        <v>0</v>
      </c>
      <c r="P203" s="154">
        <f>O203*H203</f>
        <v>0</v>
      </c>
      <c r="Q203" s="154">
        <v>4.8300000000000003E-2</v>
      </c>
      <c r="R203" s="154">
        <f>Q203*H203</f>
        <v>4.1807031000000006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208</v>
      </c>
      <c r="AT203" s="156" t="s">
        <v>254</v>
      </c>
      <c r="AU203" s="156" t="s">
        <v>83</v>
      </c>
      <c r="AY203" s="17" t="s">
        <v>156</v>
      </c>
      <c r="BE203" s="157">
        <f>IF(N203="základní",J203,0)</f>
        <v>12085.95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81</v>
      </c>
      <c r="BK203" s="157">
        <f>ROUND(I203*H203,2)</f>
        <v>12085.95</v>
      </c>
      <c r="BL203" s="17" t="s">
        <v>163</v>
      </c>
      <c r="BM203" s="156" t="s">
        <v>2089</v>
      </c>
    </row>
    <row r="204" spans="1:65" s="2" customFormat="1">
      <c r="A204" s="29"/>
      <c r="B204" s="30"/>
      <c r="C204" s="29"/>
      <c r="D204" s="158" t="s">
        <v>165</v>
      </c>
      <c r="E204" s="29"/>
      <c r="F204" s="159" t="s">
        <v>324</v>
      </c>
      <c r="G204" s="29"/>
      <c r="H204" s="29"/>
      <c r="I204" s="29"/>
      <c r="J204" s="29"/>
      <c r="K204" s="29"/>
      <c r="L204" s="30"/>
      <c r="M204" s="160"/>
      <c r="N204" s="161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165</v>
      </c>
      <c r="AU204" s="17" t="s">
        <v>83</v>
      </c>
    </row>
    <row r="205" spans="1:65" s="13" customFormat="1">
      <c r="B205" s="162"/>
      <c r="D205" s="158" t="s">
        <v>167</v>
      </c>
      <c r="E205" s="163" t="s">
        <v>1</v>
      </c>
      <c r="F205" s="164" t="s">
        <v>2088</v>
      </c>
      <c r="H205" s="165">
        <v>85.7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3" t="s">
        <v>167</v>
      </c>
      <c r="AU205" s="163" t="s">
        <v>83</v>
      </c>
      <c r="AV205" s="13" t="s">
        <v>83</v>
      </c>
      <c r="AW205" s="13" t="s">
        <v>30</v>
      </c>
      <c r="AX205" s="13" t="s">
        <v>81</v>
      </c>
      <c r="AY205" s="163" t="s">
        <v>156</v>
      </c>
    </row>
    <row r="206" spans="1:65" s="13" customFormat="1">
      <c r="B206" s="162"/>
      <c r="D206" s="158" t="s">
        <v>167</v>
      </c>
      <c r="F206" s="164" t="s">
        <v>2090</v>
      </c>
      <c r="H206" s="165">
        <v>86.557000000000002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</v>
      </c>
      <c r="AX206" s="13" t="s">
        <v>81</v>
      </c>
      <c r="AY206" s="163" t="s">
        <v>156</v>
      </c>
    </row>
    <row r="207" spans="1:65" s="2" customFormat="1" ht="24" customHeight="1">
      <c r="A207" s="29"/>
      <c r="B207" s="145"/>
      <c r="C207" s="146" t="s">
        <v>300</v>
      </c>
      <c r="D207" s="146" t="s">
        <v>158</v>
      </c>
      <c r="E207" s="147" t="s">
        <v>327</v>
      </c>
      <c r="F207" s="148" t="s">
        <v>328</v>
      </c>
      <c r="G207" s="149" t="s">
        <v>291</v>
      </c>
      <c r="H207" s="150">
        <v>105.1</v>
      </c>
      <c r="I207" s="151">
        <v>388.09</v>
      </c>
      <c r="J207" s="151">
        <f>ROUND(I207*H207,2)</f>
        <v>40788.26</v>
      </c>
      <c r="K207" s="148" t="s">
        <v>162</v>
      </c>
      <c r="L207" s="30"/>
      <c r="M207" s="152" t="s">
        <v>1</v>
      </c>
      <c r="N207" s="153" t="s">
        <v>39</v>
      </c>
      <c r="O207" s="154">
        <v>0.216</v>
      </c>
      <c r="P207" s="154">
        <f>O207*H207</f>
        <v>22.701599999999999</v>
      </c>
      <c r="Q207" s="154">
        <v>0.1295</v>
      </c>
      <c r="R207" s="154">
        <f>Q207*H207</f>
        <v>13.61045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163</v>
      </c>
      <c r="AT207" s="156" t="s">
        <v>158</v>
      </c>
      <c r="AU207" s="156" t="s">
        <v>83</v>
      </c>
      <c r="AY207" s="17" t="s">
        <v>156</v>
      </c>
      <c r="BE207" s="157">
        <f>IF(N207="základní",J207,0)</f>
        <v>40788.26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40788.26</v>
      </c>
      <c r="BL207" s="17" t="s">
        <v>163</v>
      </c>
      <c r="BM207" s="156" t="s">
        <v>2091</v>
      </c>
    </row>
    <row r="208" spans="1:65" s="2" customFormat="1" ht="38.4">
      <c r="A208" s="29"/>
      <c r="B208" s="30"/>
      <c r="C208" s="29"/>
      <c r="D208" s="158" t="s">
        <v>165</v>
      </c>
      <c r="E208" s="29"/>
      <c r="F208" s="159" t="s">
        <v>330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2092</v>
      </c>
      <c r="H209" s="165">
        <v>105.1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2" customFormat="1" ht="16.5" customHeight="1">
      <c r="A210" s="29"/>
      <c r="B210" s="145"/>
      <c r="C210" s="176" t="s">
        <v>305</v>
      </c>
      <c r="D210" s="176" t="s">
        <v>254</v>
      </c>
      <c r="E210" s="177" t="s">
        <v>333</v>
      </c>
      <c r="F210" s="178" t="s">
        <v>334</v>
      </c>
      <c r="G210" s="179" t="s">
        <v>291</v>
      </c>
      <c r="H210" s="180">
        <v>106.151</v>
      </c>
      <c r="I210" s="181">
        <v>119.51</v>
      </c>
      <c r="J210" s="181">
        <f>ROUND(I210*H210,2)</f>
        <v>12686.11</v>
      </c>
      <c r="K210" s="178" t="s">
        <v>162</v>
      </c>
      <c r="L210" s="182"/>
      <c r="M210" s="183" t="s">
        <v>1</v>
      </c>
      <c r="N210" s="184" t="s">
        <v>39</v>
      </c>
      <c r="O210" s="154">
        <v>0</v>
      </c>
      <c r="P210" s="154">
        <f>O210*H210</f>
        <v>0</v>
      </c>
      <c r="Q210" s="154">
        <v>4.4999999999999998E-2</v>
      </c>
      <c r="R210" s="154">
        <f>Q210*H210</f>
        <v>4.7767949999999999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208</v>
      </c>
      <c r="AT210" s="156" t="s">
        <v>254</v>
      </c>
      <c r="AU210" s="156" t="s">
        <v>83</v>
      </c>
      <c r="AY210" s="17" t="s">
        <v>156</v>
      </c>
      <c r="BE210" s="157">
        <f>IF(N210="základní",J210,0)</f>
        <v>12686.11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81</v>
      </c>
      <c r="BK210" s="157">
        <f>ROUND(I210*H210,2)</f>
        <v>12686.11</v>
      </c>
      <c r="BL210" s="17" t="s">
        <v>163</v>
      </c>
      <c r="BM210" s="156" t="s">
        <v>2093</v>
      </c>
    </row>
    <row r="211" spans="1:65" s="2" customFormat="1">
      <c r="A211" s="29"/>
      <c r="B211" s="30"/>
      <c r="C211" s="29"/>
      <c r="D211" s="158" t="s">
        <v>165</v>
      </c>
      <c r="E211" s="29"/>
      <c r="F211" s="159" t="s">
        <v>334</v>
      </c>
      <c r="G211" s="29"/>
      <c r="H211" s="29"/>
      <c r="I211" s="29"/>
      <c r="J211" s="29"/>
      <c r="K211" s="29"/>
      <c r="L211" s="30"/>
      <c r="M211" s="160"/>
      <c r="N211" s="161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165</v>
      </c>
      <c r="AU211" s="17" t="s">
        <v>83</v>
      </c>
    </row>
    <row r="212" spans="1:65" s="13" customFormat="1">
      <c r="B212" s="162"/>
      <c r="D212" s="158" t="s">
        <v>167</v>
      </c>
      <c r="E212" s="163" t="s">
        <v>1</v>
      </c>
      <c r="F212" s="164" t="s">
        <v>2092</v>
      </c>
      <c r="H212" s="165">
        <v>105.1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167</v>
      </c>
      <c r="AU212" s="163" t="s">
        <v>83</v>
      </c>
      <c r="AV212" s="13" t="s">
        <v>83</v>
      </c>
      <c r="AW212" s="13" t="s">
        <v>30</v>
      </c>
      <c r="AX212" s="13" t="s">
        <v>81</v>
      </c>
      <c r="AY212" s="163" t="s">
        <v>156</v>
      </c>
    </row>
    <row r="213" spans="1:65" s="13" customFormat="1">
      <c r="B213" s="162"/>
      <c r="D213" s="158" t="s">
        <v>167</v>
      </c>
      <c r="F213" s="164" t="s">
        <v>2094</v>
      </c>
      <c r="H213" s="165">
        <v>106.151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167</v>
      </c>
      <c r="AU213" s="163" t="s">
        <v>83</v>
      </c>
      <c r="AV213" s="13" t="s">
        <v>83</v>
      </c>
      <c r="AW213" s="13" t="s">
        <v>3</v>
      </c>
      <c r="AX213" s="13" t="s">
        <v>81</v>
      </c>
      <c r="AY213" s="163" t="s">
        <v>156</v>
      </c>
    </row>
    <row r="214" spans="1:65" s="2" customFormat="1" ht="24" customHeight="1">
      <c r="A214" s="29"/>
      <c r="B214" s="145"/>
      <c r="C214" s="146" t="s">
        <v>311</v>
      </c>
      <c r="D214" s="146" t="s">
        <v>158</v>
      </c>
      <c r="E214" s="147" t="s">
        <v>821</v>
      </c>
      <c r="F214" s="148" t="s">
        <v>822</v>
      </c>
      <c r="G214" s="149" t="s">
        <v>291</v>
      </c>
      <c r="H214" s="150">
        <v>85.7</v>
      </c>
      <c r="I214" s="151">
        <v>79.75</v>
      </c>
      <c r="J214" s="151">
        <f>ROUND(I214*H214,2)</f>
        <v>6834.58</v>
      </c>
      <c r="K214" s="148" t="s">
        <v>162</v>
      </c>
      <c r="L214" s="30"/>
      <c r="M214" s="152" t="s">
        <v>1</v>
      </c>
      <c r="N214" s="153" t="s">
        <v>39</v>
      </c>
      <c r="O214" s="154">
        <v>0.186</v>
      </c>
      <c r="P214" s="154">
        <f>O214*H214</f>
        <v>15.940200000000001</v>
      </c>
      <c r="Q214" s="154">
        <v>6.0999999999999997E-4</v>
      </c>
      <c r="R214" s="154">
        <f>Q214*H214</f>
        <v>5.2276999999999997E-2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163</v>
      </c>
      <c r="AT214" s="156" t="s">
        <v>158</v>
      </c>
      <c r="AU214" s="156" t="s">
        <v>83</v>
      </c>
      <c r="AY214" s="17" t="s">
        <v>156</v>
      </c>
      <c r="BE214" s="157">
        <f>IF(N214="základní",J214,0)</f>
        <v>6834.58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81</v>
      </c>
      <c r="BK214" s="157">
        <f>ROUND(I214*H214,2)</f>
        <v>6834.58</v>
      </c>
      <c r="BL214" s="17" t="s">
        <v>163</v>
      </c>
      <c r="BM214" s="156" t="s">
        <v>2095</v>
      </c>
    </row>
    <row r="215" spans="1:65" s="2" customFormat="1" ht="38.4">
      <c r="A215" s="29"/>
      <c r="B215" s="30"/>
      <c r="C215" s="29"/>
      <c r="D215" s="158" t="s">
        <v>165</v>
      </c>
      <c r="E215" s="29"/>
      <c r="F215" s="159" t="s">
        <v>824</v>
      </c>
      <c r="G215" s="29"/>
      <c r="H215" s="29"/>
      <c r="I215" s="29"/>
      <c r="J215" s="29"/>
      <c r="K215" s="29"/>
      <c r="L215" s="30"/>
      <c r="M215" s="160"/>
      <c r="N215" s="161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165</v>
      </c>
      <c r="AU215" s="17" t="s">
        <v>83</v>
      </c>
    </row>
    <row r="216" spans="1:65" s="13" customFormat="1">
      <c r="B216" s="162"/>
      <c r="D216" s="158" t="s">
        <v>167</v>
      </c>
      <c r="E216" s="163" t="s">
        <v>1</v>
      </c>
      <c r="F216" s="164" t="s">
        <v>2088</v>
      </c>
      <c r="H216" s="165">
        <v>85.7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167</v>
      </c>
      <c r="AU216" s="163" t="s">
        <v>83</v>
      </c>
      <c r="AV216" s="13" t="s">
        <v>83</v>
      </c>
      <c r="AW216" s="13" t="s">
        <v>30</v>
      </c>
      <c r="AX216" s="13" t="s">
        <v>81</v>
      </c>
      <c r="AY216" s="163" t="s">
        <v>156</v>
      </c>
    </row>
    <row r="217" spans="1:65" s="2" customFormat="1" ht="16.5" customHeight="1">
      <c r="A217" s="29"/>
      <c r="B217" s="145"/>
      <c r="C217" s="146" t="s">
        <v>317</v>
      </c>
      <c r="D217" s="146" t="s">
        <v>158</v>
      </c>
      <c r="E217" s="147" t="s">
        <v>825</v>
      </c>
      <c r="F217" s="148" t="s">
        <v>826</v>
      </c>
      <c r="G217" s="149" t="s">
        <v>291</v>
      </c>
      <c r="H217" s="150">
        <v>85.7</v>
      </c>
      <c r="I217" s="151">
        <v>121.24</v>
      </c>
      <c r="J217" s="151">
        <f>ROUND(I217*H217,2)</f>
        <v>10390.27</v>
      </c>
      <c r="K217" s="148" t="s">
        <v>162</v>
      </c>
      <c r="L217" s="30"/>
      <c r="M217" s="152" t="s">
        <v>1</v>
      </c>
      <c r="N217" s="153" t="s">
        <v>39</v>
      </c>
      <c r="O217" s="154">
        <v>0.30499999999999999</v>
      </c>
      <c r="P217" s="154">
        <f>O217*H217</f>
        <v>26.138500000000001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163</v>
      </c>
      <c r="AT217" s="156" t="s">
        <v>158</v>
      </c>
      <c r="AU217" s="156" t="s">
        <v>83</v>
      </c>
      <c r="AY217" s="17" t="s">
        <v>156</v>
      </c>
      <c r="BE217" s="157">
        <f>IF(N217="základní",J217,0)</f>
        <v>10390.27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81</v>
      </c>
      <c r="BK217" s="157">
        <f>ROUND(I217*H217,2)</f>
        <v>10390.27</v>
      </c>
      <c r="BL217" s="17" t="s">
        <v>163</v>
      </c>
      <c r="BM217" s="156" t="s">
        <v>2096</v>
      </c>
    </row>
    <row r="218" spans="1:65" s="2" customFormat="1" ht="19.2">
      <c r="A218" s="29"/>
      <c r="B218" s="30"/>
      <c r="C218" s="29"/>
      <c r="D218" s="158" t="s">
        <v>165</v>
      </c>
      <c r="E218" s="29"/>
      <c r="F218" s="159" t="s">
        <v>828</v>
      </c>
      <c r="G218" s="29"/>
      <c r="H218" s="29"/>
      <c r="I218" s="29"/>
      <c r="J218" s="29"/>
      <c r="K218" s="29"/>
      <c r="L218" s="30"/>
      <c r="M218" s="160"/>
      <c r="N218" s="161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165</v>
      </c>
      <c r="AU218" s="17" t="s">
        <v>83</v>
      </c>
    </row>
    <row r="219" spans="1:65" s="13" customFormat="1">
      <c r="B219" s="162"/>
      <c r="D219" s="158" t="s">
        <v>167</v>
      </c>
      <c r="E219" s="163" t="s">
        <v>1</v>
      </c>
      <c r="F219" s="164" t="s">
        <v>2088</v>
      </c>
      <c r="H219" s="165">
        <v>85.7</v>
      </c>
      <c r="L219" s="162"/>
      <c r="M219" s="166"/>
      <c r="N219" s="167"/>
      <c r="O219" s="167"/>
      <c r="P219" s="167"/>
      <c r="Q219" s="167"/>
      <c r="R219" s="167"/>
      <c r="S219" s="167"/>
      <c r="T219" s="168"/>
      <c r="AT219" s="163" t="s">
        <v>167</v>
      </c>
      <c r="AU219" s="163" t="s">
        <v>83</v>
      </c>
      <c r="AV219" s="13" t="s">
        <v>83</v>
      </c>
      <c r="AW219" s="13" t="s">
        <v>30</v>
      </c>
      <c r="AX219" s="13" t="s">
        <v>81</v>
      </c>
      <c r="AY219" s="163" t="s">
        <v>156</v>
      </c>
    </row>
    <row r="220" spans="1:65" s="2" customFormat="1" ht="24" customHeight="1">
      <c r="A220" s="29"/>
      <c r="B220" s="145"/>
      <c r="C220" s="146" t="s">
        <v>322</v>
      </c>
      <c r="D220" s="146" t="s">
        <v>158</v>
      </c>
      <c r="E220" s="147" t="s">
        <v>338</v>
      </c>
      <c r="F220" s="148" t="s">
        <v>339</v>
      </c>
      <c r="G220" s="149" t="s">
        <v>291</v>
      </c>
      <c r="H220" s="150">
        <v>74.5</v>
      </c>
      <c r="I220" s="151">
        <v>871.96</v>
      </c>
      <c r="J220" s="151">
        <f>ROUND(I220*H220,2)</f>
        <v>64961.02</v>
      </c>
      <c r="K220" s="148" t="s">
        <v>162</v>
      </c>
      <c r="L220" s="30"/>
      <c r="M220" s="152" t="s">
        <v>1</v>
      </c>
      <c r="N220" s="153" t="s">
        <v>39</v>
      </c>
      <c r="O220" s="154">
        <v>0.45500000000000002</v>
      </c>
      <c r="P220" s="154">
        <f>O220*H220</f>
        <v>33.897500000000001</v>
      </c>
      <c r="Q220" s="154">
        <v>0.43819000000000002</v>
      </c>
      <c r="R220" s="154">
        <f>Q220*H220</f>
        <v>32.645155000000003</v>
      </c>
      <c r="S220" s="154">
        <v>0</v>
      </c>
      <c r="T220" s="155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6" t="s">
        <v>163</v>
      </c>
      <c r="AT220" s="156" t="s">
        <v>158</v>
      </c>
      <c r="AU220" s="156" t="s">
        <v>83</v>
      </c>
      <c r="AY220" s="17" t="s">
        <v>156</v>
      </c>
      <c r="BE220" s="157">
        <f>IF(N220="základní",J220,0)</f>
        <v>64961.02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81</v>
      </c>
      <c r="BK220" s="157">
        <f>ROUND(I220*H220,2)</f>
        <v>64961.02</v>
      </c>
      <c r="BL220" s="17" t="s">
        <v>163</v>
      </c>
      <c r="BM220" s="156" t="s">
        <v>2097</v>
      </c>
    </row>
    <row r="221" spans="1:65" s="2" customFormat="1" ht="19.2">
      <c r="A221" s="29"/>
      <c r="B221" s="30"/>
      <c r="C221" s="29"/>
      <c r="D221" s="158" t="s">
        <v>165</v>
      </c>
      <c r="E221" s="29"/>
      <c r="F221" s="159" t="s">
        <v>341</v>
      </c>
      <c r="G221" s="29"/>
      <c r="H221" s="29"/>
      <c r="I221" s="29"/>
      <c r="J221" s="29"/>
      <c r="K221" s="29"/>
      <c r="L221" s="30"/>
      <c r="M221" s="160"/>
      <c r="N221" s="161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165</v>
      </c>
      <c r="AU221" s="17" t="s">
        <v>83</v>
      </c>
    </row>
    <row r="222" spans="1:65" s="13" customFormat="1">
      <c r="B222" s="162"/>
      <c r="D222" s="158" t="s">
        <v>167</v>
      </c>
      <c r="E222" s="163" t="s">
        <v>1</v>
      </c>
      <c r="F222" s="164" t="s">
        <v>2098</v>
      </c>
      <c r="H222" s="165">
        <v>74.5</v>
      </c>
      <c r="L222" s="162"/>
      <c r="M222" s="166"/>
      <c r="N222" s="167"/>
      <c r="O222" s="167"/>
      <c r="P222" s="167"/>
      <c r="Q222" s="167"/>
      <c r="R222" s="167"/>
      <c r="S222" s="167"/>
      <c r="T222" s="168"/>
      <c r="AT222" s="163" t="s">
        <v>167</v>
      </c>
      <c r="AU222" s="163" t="s">
        <v>83</v>
      </c>
      <c r="AV222" s="13" t="s">
        <v>83</v>
      </c>
      <c r="AW222" s="13" t="s">
        <v>30</v>
      </c>
      <c r="AX222" s="13" t="s">
        <v>81</v>
      </c>
      <c r="AY222" s="163" t="s">
        <v>156</v>
      </c>
    </row>
    <row r="223" spans="1:65" s="2" customFormat="1" ht="24" customHeight="1">
      <c r="A223" s="29"/>
      <c r="B223" s="145"/>
      <c r="C223" s="176" t="s">
        <v>326</v>
      </c>
      <c r="D223" s="176" t="s">
        <v>254</v>
      </c>
      <c r="E223" s="177" t="s">
        <v>343</v>
      </c>
      <c r="F223" s="178" t="s">
        <v>344</v>
      </c>
      <c r="G223" s="179" t="s">
        <v>291</v>
      </c>
      <c r="H223" s="180">
        <v>74.5</v>
      </c>
      <c r="I223" s="181">
        <v>4233.13</v>
      </c>
      <c r="J223" s="181">
        <f>ROUND(I223*H223,2)</f>
        <v>315368.19</v>
      </c>
      <c r="K223" s="178" t="s">
        <v>1</v>
      </c>
      <c r="L223" s="182"/>
      <c r="M223" s="183" t="s">
        <v>1</v>
      </c>
      <c r="N223" s="184" t="s">
        <v>39</v>
      </c>
      <c r="O223" s="154">
        <v>0</v>
      </c>
      <c r="P223" s="154">
        <f>O223*H223</f>
        <v>0</v>
      </c>
      <c r="Q223" s="154">
        <v>0.192</v>
      </c>
      <c r="R223" s="154">
        <f>Q223*H223</f>
        <v>14.304</v>
      </c>
      <c r="S223" s="154">
        <v>0</v>
      </c>
      <c r="T223" s="155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208</v>
      </c>
      <c r="AT223" s="156" t="s">
        <v>254</v>
      </c>
      <c r="AU223" s="156" t="s">
        <v>83</v>
      </c>
      <c r="AY223" s="17" t="s">
        <v>156</v>
      </c>
      <c r="BE223" s="157">
        <f>IF(N223="základní",J223,0)</f>
        <v>315368.19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81</v>
      </c>
      <c r="BK223" s="157">
        <f>ROUND(I223*H223,2)</f>
        <v>315368.19</v>
      </c>
      <c r="BL223" s="17" t="s">
        <v>163</v>
      </c>
      <c r="BM223" s="156" t="s">
        <v>2099</v>
      </c>
    </row>
    <row r="224" spans="1:65" s="2" customFormat="1" ht="19.2">
      <c r="A224" s="29"/>
      <c r="B224" s="30"/>
      <c r="C224" s="29"/>
      <c r="D224" s="158" t="s">
        <v>165</v>
      </c>
      <c r="E224" s="29"/>
      <c r="F224" s="159" t="s">
        <v>346</v>
      </c>
      <c r="G224" s="29"/>
      <c r="H224" s="29"/>
      <c r="I224" s="29"/>
      <c r="J224" s="29"/>
      <c r="K224" s="29"/>
      <c r="L224" s="30"/>
      <c r="M224" s="160"/>
      <c r="N224" s="161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7" t="s">
        <v>165</v>
      </c>
      <c r="AU224" s="17" t="s">
        <v>83</v>
      </c>
    </row>
    <row r="225" spans="1:65" s="13" customFormat="1">
      <c r="B225" s="162"/>
      <c r="D225" s="158" t="s">
        <v>167</v>
      </c>
      <c r="E225" s="163" t="s">
        <v>1</v>
      </c>
      <c r="F225" s="164" t="s">
        <v>2098</v>
      </c>
      <c r="H225" s="165">
        <v>74.5</v>
      </c>
      <c r="L225" s="162"/>
      <c r="M225" s="166"/>
      <c r="N225" s="167"/>
      <c r="O225" s="167"/>
      <c r="P225" s="167"/>
      <c r="Q225" s="167"/>
      <c r="R225" s="167"/>
      <c r="S225" s="167"/>
      <c r="T225" s="168"/>
      <c r="AT225" s="163" t="s">
        <v>167</v>
      </c>
      <c r="AU225" s="163" t="s">
        <v>83</v>
      </c>
      <c r="AV225" s="13" t="s">
        <v>83</v>
      </c>
      <c r="AW225" s="13" t="s">
        <v>30</v>
      </c>
      <c r="AX225" s="13" t="s">
        <v>81</v>
      </c>
      <c r="AY225" s="163" t="s">
        <v>156</v>
      </c>
    </row>
    <row r="226" spans="1:65" s="2" customFormat="1" ht="24" customHeight="1">
      <c r="A226" s="29"/>
      <c r="B226" s="145"/>
      <c r="C226" s="146" t="s">
        <v>332</v>
      </c>
      <c r="D226" s="146" t="s">
        <v>158</v>
      </c>
      <c r="E226" s="147" t="s">
        <v>349</v>
      </c>
      <c r="F226" s="148" t="s">
        <v>350</v>
      </c>
      <c r="G226" s="149" t="s">
        <v>225</v>
      </c>
      <c r="H226" s="150">
        <v>31.8</v>
      </c>
      <c r="I226" s="151">
        <v>28.22</v>
      </c>
      <c r="J226" s="151">
        <f>ROUND(I226*H226,2)</f>
        <v>897.4</v>
      </c>
      <c r="K226" s="148" t="s">
        <v>162</v>
      </c>
      <c r="L226" s="30"/>
      <c r="M226" s="152" t="s">
        <v>1</v>
      </c>
      <c r="N226" s="153" t="s">
        <v>39</v>
      </c>
      <c r="O226" s="154">
        <v>0.1</v>
      </c>
      <c r="P226" s="154">
        <f>O226*H226</f>
        <v>3.18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163</v>
      </c>
      <c r="AT226" s="156" t="s">
        <v>158</v>
      </c>
      <c r="AU226" s="156" t="s">
        <v>83</v>
      </c>
      <c r="AY226" s="17" t="s">
        <v>156</v>
      </c>
      <c r="BE226" s="157">
        <f>IF(N226="základní",J226,0)</f>
        <v>897.4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81</v>
      </c>
      <c r="BK226" s="157">
        <f>ROUND(I226*H226,2)</f>
        <v>897.4</v>
      </c>
      <c r="BL226" s="17" t="s">
        <v>163</v>
      </c>
      <c r="BM226" s="156" t="s">
        <v>2100</v>
      </c>
    </row>
    <row r="227" spans="1:65" s="2" customFormat="1" ht="48">
      <c r="A227" s="29"/>
      <c r="B227" s="30"/>
      <c r="C227" s="29"/>
      <c r="D227" s="158" t="s">
        <v>165</v>
      </c>
      <c r="E227" s="29"/>
      <c r="F227" s="159" t="s">
        <v>352</v>
      </c>
      <c r="G227" s="29"/>
      <c r="H227" s="29"/>
      <c r="I227" s="29"/>
      <c r="J227" s="29"/>
      <c r="K227" s="29"/>
      <c r="L227" s="30"/>
      <c r="M227" s="160"/>
      <c r="N227" s="161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165</v>
      </c>
      <c r="AU227" s="17" t="s">
        <v>83</v>
      </c>
    </row>
    <row r="228" spans="1:65" s="13" customFormat="1">
      <c r="B228" s="162"/>
      <c r="D228" s="158" t="s">
        <v>167</v>
      </c>
      <c r="E228" s="163" t="s">
        <v>1</v>
      </c>
      <c r="F228" s="164" t="s">
        <v>2101</v>
      </c>
      <c r="H228" s="165">
        <v>31.8</v>
      </c>
      <c r="L228" s="162"/>
      <c r="M228" s="166"/>
      <c r="N228" s="167"/>
      <c r="O228" s="167"/>
      <c r="P228" s="167"/>
      <c r="Q228" s="167"/>
      <c r="R228" s="167"/>
      <c r="S228" s="167"/>
      <c r="T228" s="168"/>
      <c r="AT228" s="163" t="s">
        <v>167</v>
      </c>
      <c r="AU228" s="163" t="s">
        <v>83</v>
      </c>
      <c r="AV228" s="13" t="s">
        <v>83</v>
      </c>
      <c r="AW228" s="13" t="s">
        <v>30</v>
      </c>
      <c r="AX228" s="13" t="s">
        <v>81</v>
      </c>
      <c r="AY228" s="163" t="s">
        <v>156</v>
      </c>
    </row>
    <row r="229" spans="1:65" s="12" customFormat="1" ht="20.85" customHeight="1">
      <c r="B229" s="133"/>
      <c r="D229" s="134" t="s">
        <v>73</v>
      </c>
      <c r="E229" s="143" t="s">
        <v>354</v>
      </c>
      <c r="F229" s="143" t="s">
        <v>355</v>
      </c>
      <c r="J229" s="144">
        <f>BK229</f>
        <v>13725.9</v>
      </c>
      <c r="L229" s="133"/>
      <c r="M229" s="137"/>
      <c r="N229" s="138"/>
      <c r="O229" s="138"/>
      <c r="P229" s="139">
        <f>SUM(P230:P242)</f>
        <v>31.623600000000003</v>
      </c>
      <c r="Q229" s="138"/>
      <c r="R229" s="139">
        <f>SUM(R230:R242)</f>
        <v>0</v>
      </c>
      <c r="S229" s="138"/>
      <c r="T229" s="140">
        <f>SUM(T230:T242)</f>
        <v>58.986599999999989</v>
      </c>
      <c r="AR229" s="134" t="s">
        <v>81</v>
      </c>
      <c r="AT229" s="141" t="s">
        <v>73</v>
      </c>
      <c r="AU229" s="141" t="s">
        <v>83</v>
      </c>
      <c r="AY229" s="134" t="s">
        <v>156</v>
      </c>
      <c r="BK229" s="142">
        <f>SUM(BK230:BK242)</f>
        <v>13725.9</v>
      </c>
    </row>
    <row r="230" spans="1:65" s="2" customFormat="1" ht="24" customHeight="1">
      <c r="A230" s="29"/>
      <c r="B230" s="145"/>
      <c r="C230" s="146" t="s">
        <v>337</v>
      </c>
      <c r="D230" s="146" t="s">
        <v>158</v>
      </c>
      <c r="E230" s="147" t="s">
        <v>362</v>
      </c>
      <c r="F230" s="148" t="s">
        <v>363</v>
      </c>
      <c r="G230" s="149" t="s">
        <v>225</v>
      </c>
      <c r="H230" s="150">
        <v>31.8</v>
      </c>
      <c r="I230" s="151">
        <v>105.37</v>
      </c>
      <c r="J230" s="151">
        <f>ROUND(I230*H230,2)</f>
        <v>3350.77</v>
      </c>
      <c r="K230" s="148" t="s">
        <v>162</v>
      </c>
      <c r="L230" s="30"/>
      <c r="M230" s="152" t="s">
        <v>1</v>
      </c>
      <c r="N230" s="153" t="s">
        <v>39</v>
      </c>
      <c r="O230" s="154">
        <v>0.30599999999999999</v>
      </c>
      <c r="P230" s="154">
        <f>O230*H230</f>
        <v>9.7308000000000003</v>
      </c>
      <c r="Q230" s="154">
        <v>0</v>
      </c>
      <c r="R230" s="154">
        <f>Q230*H230</f>
        <v>0</v>
      </c>
      <c r="S230" s="154">
        <v>0.48</v>
      </c>
      <c r="T230" s="155">
        <f>S230*H230</f>
        <v>15.263999999999999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163</v>
      </c>
      <c r="AT230" s="156" t="s">
        <v>158</v>
      </c>
      <c r="AU230" s="156" t="s">
        <v>178</v>
      </c>
      <c r="AY230" s="17" t="s">
        <v>156</v>
      </c>
      <c r="BE230" s="157">
        <f>IF(N230="základní",J230,0)</f>
        <v>3350.77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81</v>
      </c>
      <c r="BK230" s="157">
        <f>ROUND(I230*H230,2)</f>
        <v>3350.77</v>
      </c>
      <c r="BL230" s="17" t="s">
        <v>163</v>
      </c>
      <c r="BM230" s="156" t="s">
        <v>2102</v>
      </c>
    </row>
    <row r="231" spans="1:65" s="2" customFormat="1" ht="28.8">
      <c r="A231" s="29"/>
      <c r="B231" s="30"/>
      <c r="C231" s="29"/>
      <c r="D231" s="158" t="s">
        <v>165</v>
      </c>
      <c r="E231" s="29"/>
      <c r="F231" s="159" t="s">
        <v>365</v>
      </c>
      <c r="G231" s="29"/>
      <c r="H231" s="29"/>
      <c r="I231" s="29"/>
      <c r="J231" s="29"/>
      <c r="K231" s="29"/>
      <c r="L231" s="30"/>
      <c r="M231" s="160"/>
      <c r="N231" s="161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165</v>
      </c>
      <c r="AU231" s="17" t="s">
        <v>178</v>
      </c>
    </row>
    <row r="232" spans="1:65" s="2" customFormat="1" ht="19.2">
      <c r="A232" s="29"/>
      <c r="B232" s="30"/>
      <c r="C232" s="29"/>
      <c r="D232" s="158" t="s">
        <v>366</v>
      </c>
      <c r="E232" s="29"/>
      <c r="F232" s="185" t="s">
        <v>367</v>
      </c>
      <c r="G232" s="29"/>
      <c r="H232" s="29"/>
      <c r="I232" s="29"/>
      <c r="J232" s="29"/>
      <c r="K232" s="29"/>
      <c r="L232" s="30"/>
      <c r="M232" s="160"/>
      <c r="N232" s="161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366</v>
      </c>
      <c r="AU232" s="17" t="s">
        <v>178</v>
      </c>
    </row>
    <row r="233" spans="1:65" s="13" customFormat="1">
      <c r="B233" s="162"/>
      <c r="D233" s="158" t="s">
        <v>167</v>
      </c>
      <c r="E233" s="163" t="s">
        <v>1</v>
      </c>
      <c r="F233" s="164" t="s">
        <v>2103</v>
      </c>
      <c r="H233" s="165">
        <v>31.8</v>
      </c>
      <c r="L233" s="162"/>
      <c r="M233" s="166"/>
      <c r="N233" s="167"/>
      <c r="O233" s="167"/>
      <c r="P233" s="167"/>
      <c r="Q233" s="167"/>
      <c r="R233" s="167"/>
      <c r="S233" s="167"/>
      <c r="T233" s="168"/>
      <c r="AT233" s="163" t="s">
        <v>167</v>
      </c>
      <c r="AU233" s="163" t="s">
        <v>178</v>
      </c>
      <c r="AV233" s="13" t="s">
        <v>83</v>
      </c>
      <c r="AW233" s="13" t="s">
        <v>30</v>
      </c>
      <c r="AX233" s="13" t="s">
        <v>81</v>
      </c>
      <c r="AY233" s="163" t="s">
        <v>156</v>
      </c>
    </row>
    <row r="234" spans="1:65" s="2" customFormat="1" ht="24" customHeight="1">
      <c r="A234" s="29"/>
      <c r="B234" s="145"/>
      <c r="C234" s="146" t="s">
        <v>342</v>
      </c>
      <c r="D234" s="146" t="s">
        <v>158</v>
      </c>
      <c r="E234" s="147" t="s">
        <v>370</v>
      </c>
      <c r="F234" s="148" t="s">
        <v>371</v>
      </c>
      <c r="G234" s="149" t="s">
        <v>225</v>
      </c>
      <c r="H234" s="150">
        <v>108.3</v>
      </c>
      <c r="I234" s="151">
        <v>52.83</v>
      </c>
      <c r="J234" s="151">
        <f>ROUND(I234*H234,2)</f>
        <v>5721.49</v>
      </c>
      <c r="K234" s="148" t="s">
        <v>162</v>
      </c>
      <c r="L234" s="30"/>
      <c r="M234" s="152" t="s">
        <v>1</v>
      </c>
      <c r="N234" s="153" t="s">
        <v>39</v>
      </c>
      <c r="O234" s="154">
        <v>0.11600000000000001</v>
      </c>
      <c r="P234" s="154">
        <f>O234*H234</f>
        <v>12.562800000000001</v>
      </c>
      <c r="Q234" s="154">
        <v>0</v>
      </c>
      <c r="R234" s="154">
        <f>Q234*H234</f>
        <v>0</v>
      </c>
      <c r="S234" s="154">
        <v>0.28999999999999998</v>
      </c>
      <c r="T234" s="155">
        <f>S234*H234</f>
        <v>31.406999999999996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178</v>
      </c>
      <c r="AY234" s="17" t="s">
        <v>156</v>
      </c>
      <c r="BE234" s="157">
        <f>IF(N234="základní",J234,0)</f>
        <v>5721.49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5721.49</v>
      </c>
      <c r="BL234" s="17" t="s">
        <v>163</v>
      </c>
      <c r="BM234" s="156" t="s">
        <v>2104</v>
      </c>
    </row>
    <row r="235" spans="1:65" s="2" customFormat="1" ht="38.4">
      <c r="A235" s="29"/>
      <c r="B235" s="30"/>
      <c r="C235" s="29"/>
      <c r="D235" s="158" t="s">
        <v>165</v>
      </c>
      <c r="E235" s="29"/>
      <c r="F235" s="159" t="s">
        <v>373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178</v>
      </c>
    </row>
    <row r="236" spans="1:65" s="13" customFormat="1">
      <c r="B236" s="162"/>
      <c r="D236" s="158" t="s">
        <v>167</v>
      </c>
      <c r="E236" s="163" t="s">
        <v>1</v>
      </c>
      <c r="F236" s="164" t="s">
        <v>2105</v>
      </c>
      <c r="H236" s="165">
        <v>108.3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178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2" customFormat="1" ht="24" customHeight="1">
      <c r="A237" s="29"/>
      <c r="B237" s="145"/>
      <c r="C237" s="146" t="s">
        <v>348</v>
      </c>
      <c r="D237" s="146" t="s">
        <v>158</v>
      </c>
      <c r="E237" s="147" t="s">
        <v>376</v>
      </c>
      <c r="F237" s="148" t="s">
        <v>377</v>
      </c>
      <c r="G237" s="149" t="s">
        <v>225</v>
      </c>
      <c r="H237" s="150">
        <v>9.6</v>
      </c>
      <c r="I237" s="151">
        <v>173.93</v>
      </c>
      <c r="J237" s="151">
        <f>ROUND(I237*H237,2)</f>
        <v>1669.73</v>
      </c>
      <c r="K237" s="148" t="s">
        <v>162</v>
      </c>
      <c r="L237" s="30"/>
      <c r="M237" s="152" t="s">
        <v>1</v>
      </c>
      <c r="N237" s="153" t="s">
        <v>39</v>
      </c>
      <c r="O237" s="154">
        <v>0.30499999999999999</v>
      </c>
      <c r="P237" s="154">
        <f>O237*H237</f>
        <v>2.9279999999999999</v>
      </c>
      <c r="Q237" s="154">
        <v>0</v>
      </c>
      <c r="R237" s="154">
        <f>Q237*H237</f>
        <v>0</v>
      </c>
      <c r="S237" s="154">
        <v>0.32500000000000001</v>
      </c>
      <c r="T237" s="155">
        <f>S237*H237</f>
        <v>3.12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163</v>
      </c>
      <c r="AT237" s="156" t="s">
        <v>158</v>
      </c>
      <c r="AU237" s="156" t="s">
        <v>178</v>
      </c>
      <c r="AY237" s="17" t="s">
        <v>156</v>
      </c>
      <c r="BE237" s="157">
        <f>IF(N237="základní",J237,0)</f>
        <v>1669.73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81</v>
      </c>
      <c r="BK237" s="157">
        <f>ROUND(I237*H237,2)</f>
        <v>1669.73</v>
      </c>
      <c r="BL237" s="17" t="s">
        <v>163</v>
      </c>
      <c r="BM237" s="156" t="s">
        <v>2106</v>
      </c>
    </row>
    <row r="238" spans="1:65" s="2" customFormat="1" ht="38.4">
      <c r="A238" s="29"/>
      <c r="B238" s="30"/>
      <c r="C238" s="29"/>
      <c r="D238" s="158" t="s">
        <v>165</v>
      </c>
      <c r="E238" s="29"/>
      <c r="F238" s="159" t="s">
        <v>379</v>
      </c>
      <c r="G238" s="29"/>
      <c r="H238" s="29"/>
      <c r="I238" s="29"/>
      <c r="J238" s="29"/>
      <c r="K238" s="29"/>
      <c r="L238" s="30"/>
      <c r="M238" s="160"/>
      <c r="N238" s="161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165</v>
      </c>
      <c r="AU238" s="17" t="s">
        <v>178</v>
      </c>
    </row>
    <row r="239" spans="1:65" s="13" customFormat="1">
      <c r="B239" s="162"/>
      <c r="D239" s="158" t="s">
        <v>167</v>
      </c>
      <c r="E239" s="163" t="s">
        <v>1</v>
      </c>
      <c r="F239" s="164" t="s">
        <v>1272</v>
      </c>
      <c r="H239" s="165">
        <v>9.6</v>
      </c>
      <c r="L239" s="162"/>
      <c r="M239" s="166"/>
      <c r="N239" s="167"/>
      <c r="O239" s="167"/>
      <c r="P239" s="167"/>
      <c r="Q239" s="167"/>
      <c r="R239" s="167"/>
      <c r="S239" s="167"/>
      <c r="T239" s="168"/>
      <c r="AT239" s="163" t="s">
        <v>167</v>
      </c>
      <c r="AU239" s="163" t="s">
        <v>178</v>
      </c>
      <c r="AV239" s="13" t="s">
        <v>83</v>
      </c>
      <c r="AW239" s="13" t="s">
        <v>30</v>
      </c>
      <c r="AX239" s="13" t="s">
        <v>81</v>
      </c>
      <c r="AY239" s="163" t="s">
        <v>156</v>
      </c>
    </row>
    <row r="240" spans="1:65" s="2" customFormat="1" ht="24" customHeight="1">
      <c r="A240" s="29"/>
      <c r="B240" s="145"/>
      <c r="C240" s="146" t="s">
        <v>356</v>
      </c>
      <c r="D240" s="146" t="s">
        <v>158</v>
      </c>
      <c r="E240" s="147" t="s">
        <v>381</v>
      </c>
      <c r="F240" s="148" t="s">
        <v>382</v>
      </c>
      <c r="G240" s="149" t="s">
        <v>225</v>
      </c>
      <c r="H240" s="150">
        <v>29.1</v>
      </c>
      <c r="I240" s="151">
        <v>102.54</v>
      </c>
      <c r="J240" s="151">
        <f>ROUND(I240*H240,2)</f>
        <v>2983.91</v>
      </c>
      <c r="K240" s="148" t="s">
        <v>162</v>
      </c>
      <c r="L240" s="30"/>
      <c r="M240" s="152" t="s">
        <v>1</v>
      </c>
      <c r="N240" s="153" t="s">
        <v>39</v>
      </c>
      <c r="O240" s="154">
        <v>0.22</v>
      </c>
      <c r="P240" s="154">
        <f>O240*H240</f>
        <v>6.4020000000000001</v>
      </c>
      <c r="Q240" s="154">
        <v>0</v>
      </c>
      <c r="R240" s="154">
        <f>Q240*H240</f>
        <v>0</v>
      </c>
      <c r="S240" s="154">
        <v>0.316</v>
      </c>
      <c r="T240" s="155">
        <f>S240*H240</f>
        <v>9.1956000000000007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163</v>
      </c>
      <c r="AT240" s="156" t="s">
        <v>158</v>
      </c>
      <c r="AU240" s="156" t="s">
        <v>178</v>
      </c>
      <c r="AY240" s="17" t="s">
        <v>156</v>
      </c>
      <c r="BE240" s="157">
        <f>IF(N240="základní",J240,0)</f>
        <v>2983.91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81</v>
      </c>
      <c r="BK240" s="157">
        <f>ROUND(I240*H240,2)</f>
        <v>2983.91</v>
      </c>
      <c r="BL240" s="17" t="s">
        <v>163</v>
      </c>
      <c r="BM240" s="156" t="s">
        <v>2107</v>
      </c>
    </row>
    <row r="241" spans="1:65" s="2" customFormat="1" ht="38.4">
      <c r="A241" s="29"/>
      <c r="B241" s="30"/>
      <c r="C241" s="29"/>
      <c r="D241" s="158" t="s">
        <v>165</v>
      </c>
      <c r="E241" s="29"/>
      <c r="F241" s="159" t="s">
        <v>384</v>
      </c>
      <c r="G241" s="29"/>
      <c r="H241" s="29"/>
      <c r="I241" s="29"/>
      <c r="J241" s="29"/>
      <c r="K241" s="29"/>
      <c r="L241" s="30"/>
      <c r="M241" s="160"/>
      <c r="N241" s="161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165</v>
      </c>
      <c r="AU241" s="17" t="s">
        <v>178</v>
      </c>
    </row>
    <row r="242" spans="1:65" s="13" customFormat="1">
      <c r="B242" s="162"/>
      <c r="D242" s="158" t="s">
        <v>167</v>
      </c>
      <c r="E242" s="163" t="s">
        <v>1</v>
      </c>
      <c r="F242" s="164" t="s">
        <v>580</v>
      </c>
      <c r="H242" s="165">
        <v>29.1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167</v>
      </c>
      <c r="AU242" s="163" t="s">
        <v>178</v>
      </c>
      <c r="AV242" s="13" t="s">
        <v>83</v>
      </c>
      <c r="AW242" s="13" t="s">
        <v>30</v>
      </c>
      <c r="AX242" s="13" t="s">
        <v>81</v>
      </c>
      <c r="AY242" s="163" t="s">
        <v>156</v>
      </c>
    </row>
    <row r="243" spans="1:65" s="12" customFormat="1" ht="22.95" customHeight="1">
      <c r="B243" s="133"/>
      <c r="D243" s="134" t="s">
        <v>73</v>
      </c>
      <c r="E243" s="143" t="s">
        <v>392</v>
      </c>
      <c r="F243" s="143" t="s">
        <v>393</v>
      </c>
      <c r="J243" s="144">
        <f>BK243</f>
        <v>25457.03</v>
      </c>
      <c r="L243" s="133"/>
      <c r="M243" s="137"/>
      <c r="N243" s="138"/>
      <c r="O243" s="138"/>
      <c r="P243" s="139">
        <f>SUM(P244:P266)</f>
        <v>3.7202479999999998</v>
      </c>
      <c r="Q243" s="138"/>
      <c r="R243" s="139">
        <f>SUM(R244:R266)</f>
        <v>0</v>
      </c>
      <c r="S243" s="138"/>
      <c r="T243" s="140">
        <f>SUM(T244:T266)</f>
        <v>0</v>
      </c>
      <c r="AR243" s="134" t="s">
        <v>81</v>
      </c>
      <c r="AT243" s="141" t="s">
        <v>73</v>
      </c>
      <c r="AU243" s="141" t="s">
        <v>81</v>
      </c>
      <c r="AY243" s="134" t="s">
        <v>156</v>
      </c>
      <c r="BK243" s="142">
        <f>SUM(BK244:BK266)</f>
        <v>25457.03</v>
      </c>
    </row>
    <row r="244" spans="1:65" s="2" customFormat="1" ht="16.5" customHeight="1">
      <c r="A244" s="29"/>
      <c r="B244" s="145"/>
      <c r="C244" s="146" t="s">
        <v>361</v>
      </c>
      <c r="D244" s="146" t="s">
        <v>158</v>
      </c>
      <c r="E244" s="147" t="s">
        <v>395</v>
      </c>
      <c r="F244" s="148" t="s">
        <v>396</v>
      </c>
      <c r="G244" s="149" t="s">
        <v>217</v>
      </c>
      <c r="H244" s="150">
        <v>31.407</v>
      </c>
      <c r="I244" s="151">
        <v>81.58</v>
      </c>
      <c r="J244" s="151">
        <f>ROUND(I244*H244,2)</f>
        <v>2562.1799999999998</v>
      </c>
      <c r="K244" s="148" t="s">
        <v>162</v>
      </c>
      <c r="L244" s="30"/>
      <c r="M244" s="152" t="s">
        <v>1</v>
      </c>
      <c r="N244" s="153" t="s">
        <v>39</v>
      </c>
      <c r="O244" s="154">
        <v>0.03</v>
      </c>
      <c r="P244" s="154">
        <f>O244*H244</f>
        <v>0.94220999999999999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163</v>
      </c>
      <c r="AT244" s="156" t="s">
        <v>158</v>
      </c>
      <c r="AU244" s="156" t="s">
        <v>83</v>
      </c>
      <c r="AY244" s="17" t="s">
        <v>156</v>
      </c>
      <c r="BE244" s="157">
        <f>IF(N244="základní",J244,0)</f>
        <v>2562.1799999999998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81</v>
      </c>
      <c r="BK244" s="157">
        <f>ROUND(I244*H244,2)</f>
        <v>2562.1799999999998</v>
      </c>
      <c r="BL244" s="17" t="s">
        <v>163</v>
      </c>
      <c r="BM244" s="156" t="s">
        <v>2108</v>
      </c>
    </row>
    <row r="245" spans="1:65" s="2" customFormat="1" ht="28.8">
      <c r="A245" s="29"/>
      <c r="B245" s="30"/>
      <c r="C245" s="29"/>
      <c r="D245" s="158" t="s">
        <v>165</v>
      </c>
      <c r="E245" s="29"/>
      <c r="F245" s="159" t="s">
        <v>398</v>
      </c>
      <c r="G245" s="29"/>
      <c r="H245" s="29"/>
      <c r="I245" s="29"/>
      <c r="J245" s="29"/>
      <c r="K245" s="29"/>
      <c r="L245" s="30"/>
      <c r="M245" s="160"/>
      <c r="N245" s="161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165</v>
      </c>
      <c r="AU245" s="17" t="s">
        <v>83</v>
      </c>
    </row>
    <row r="246" spans="1:65" s="13" customFormat="1">
      <c r="B246" s="162"/>
      <c r="D246" s="158" t="s">
        <v>167</v>
      </c>
      <c r="E246" s="163" t="s">
        <v>1</v>
      </c>
      <c r="F246" s="164" t="s">
        <v>2109</v>
      </c>
      <c r="H246" s="165">
        <v>31.407</v>
      </c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167</v>
      </c>
      <c r="AU246" s="163" t="s">
        <v>83</v>
      </c>
      <c r="AV246" s="13" t="s">
        <v>83</v>
      </c>
      <c r="AW246" s="13" t="s">
        <v>30</v>
      </c>
      <c r="AX246" s="13" t="s">
        <v>81</v>
      </c>
      <c r="AY246" s="163" t="s">
        <v>156</v>
      </c>
    </row>
    <row r="247" spans="1:65" s="2" customFormat="1" ht="24" customHeight="1">
      <c r="A247" s="29"/>
      <c r="B247" s="145"/>
      <c r="C247" s="146" t="s">
        <v>369</v>
      </c>
      <c r="D247" s="146" t="s">
        <v>158</v>
      </c>
      <c r="E247" s="147" t="s">
        <v>401</v>
      </c>
      <c r="F247" s="148" t="s">
        <v>402</v>
      </c>
      <c r="G247" s="149" t="s">
        <v>217</v>
      </c>
      <c r="H247" s="150">
        <v>596.73299999999995</v>
      </c>
      <c r="I247" s="151">
        <v>7.37</v>
      </c>
      <c r="J247" s="151">
        <f>ROUND(I247*H247,2)</f>
        <v>4397.92</v>
      </c>
      <c r="K247" s="148" t="s">
        <v>162</v>
      </c>
      <c r="L247" s="30"/>
      <c r="M247" s="152" t="s">
        <v>1</v>
      </c>
      <c r="N247" s="153" t="s">
        <v>39</v>
      </c>
      <c r="O247" s="154">
        <v>2E-3</v>
      </c>
      <c r="P247" s="154">
        <f>O247*H247</f>
        <v>1.1934659999999999</v>
      </c>
      <c r="Q247" s="154">
        <v>0</v>
      </c>
      <c r="R247" s="154">
        <f>Q247*H247</f>
        <v>0</v>
      </c>
      <c r="S247" s="154">
        <v>0</v>
      </c>
      <c r="T247" s="155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163</v>
      </c>
      <c r="AT247" s="156" t="s">
        <v>158</v>
      </c>
      <c r="AU247" s="156" t="s">
        <v>83</v>
      </c>
      <c r="AY247" s="17" t="s">
        <v>156</v>
      </c>
      <c r="BE247" s="157">
        <f>IF(N247="základní",J247,0)</f>
        <v>4397.92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81</v>
      </c>
      <c r="BK247" s="157">
        <f>ROUND(I247*H247,2)</f>
        <v>4397.92</v>
      </c>
      <c r="BL247" s="17" t="s">
        <v>163</v>
      </c>
      <c r="BM247" s="156" t="s">
        <v>2110</v>
      </c>
    </row>
    <row r="248" spans="1:65" s="2" customFormat="1" ht="28.8">
      <c r="A248" s="29"/>
      <c r="B248" s="30"/>
      <c r="C248" s="29"/>
      <c r="D248" s="158" t="s">
        <v>165</v>
      </c>
      <c r="E248" s="29"/>
      <c r="F248" s="159" t="s">
        <v>404</v>
      </c>
      <c r="G248" s="29"/>
      <c r="H248" s="29"/>
      <c r="I248" s="29"/>
      <c r="J248" s="29"/>
      <c r="K248" s="29"/>
      <c r="L248" s="30"/>
      <c r="M248" s="160"/>
      <c r="N248" s="161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165</v>
      </c>
      <c r="AU248" s="17" t="s">
        <v>83</v>
      </c>
    </row>
    <row r="249" spans="1:65" s="13" customFormat="1">
      <c r="B249" s="162"/>
      <c r="D249" s="158" t="s">
        <v>167</v>
      </c>
      <c r="E249" s="163" t="s">
        <v>1</v>
      </c>
      <c r="F249" s="164" t="s">
        <v>2111</v>
      </c>
      <c r="H249" s="165">
        <v>596.73299999999995</v>
      </c>
      <c r="L249" s="162"/>
      <c r="M249" s="166"/>
      <c r="N249" s="167"/>
      <c r="O249" s="167"/>
      <c r="P249" s="167"/>
      <c r="Q249" s="167"/>
      <c r="R249" s="167"/>
      <c r="S249" s="167"/>
      <c r="T249" s="168"/>
      <c r="AT249" s="163" t="s">
        <v>167</v>
      </c>
      <c r="AU249" s="163" t="s">
        <v>83</v>
      </c>
      <c r="AV249" s="13" t="s">
        <v>83</v>
      </c>
      <c r="AW249" s="13" t="s">
        <v>30</v>
      </c>
      <c r="AX249" s="13" t="s">
        <v>81</v>
      </c>
      <c r="AY249" s="163" t="s">
        <v>156</v>
      </c>
    </row>
    <row r="250" spans="1:65" s="2" customFormat="1" ht="16.5" customHeight="1">
      <c r="A250" s="29"/>
      <c r="B250" s="145"/>
      <c r="C250" s="146" t="s">
        <v>375</v>
      </c>
      <c r="D250" s="146" t="s">
        <v>158</v>
      </c>
      <c r="E250" s="147" t="s">
        <v>407</v>
      </c>
      <c r="F250" s="148" t="s">
        <v>408</v>
      </c>
      <c r="G250" s="149" t="s">
        <v>217</v>
      </c>
      <c r="H250" s="150">
        <v>27.58</v>
      </c>
      <c r="I250" s="151">
        <v>132.31</v>
      </c>
      <c r="J250" s="151">
        <f>ROUND(I250*H250,2)</f>
        <v>3649.11</v>
      </c>
      <c r="K250" s="148" t="s">
        <v>162</v>
      </c>
      <c r="L250" s="30"/>
      <c r="M250" s="152" t="s">
        <v>1</v>
      </c>
      <c r="N250" s="153" t="s">
        <v>39</v>
      </c>
      <c r="O250" s="154">
        <v>3.2000000000000001E-2</v>
      </c>
      <c r="P250" s="154">
        <f>O250*H250</f>
        <v>0.88256000000000001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163</v>
      </c>
      <c r="AT250" s="156" t="s">
        <v>158</v>
      </c>
      <c r="AU250" s="156" t="s">
        <v>83</v>
      </c>
      <c r="AY250" s="17" t="s">
        <v>156</v>
      </c>
      <c r="BE250" s="157">
        <f>IF(N250="základní",J250,0)</f>
        <v>3649.11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81</v>
      </c>
      <c r="BK250" s="157">
        <f>ROUND(I250*H250,2)</f>
        <v>3649.11</v>
      </c>
      <c r="BL250" s="17" t="s">
        <v>163</v>
      </c>
      <c r="BM250" s="156" t="s">
        <v>2112</v>
      </c>
    </row>
    <row r="251" spans="1:65" s="2" customFormat="1" ht="28.8">
      <c r="A251" s="29"/>
      <c r="B251" s="30"/>
      <c r="C251" s="29"/>
      <c r="D251" s="158" t="s">
        <v>165</v>
      </c>
      <c r="E251" s="29"/>
      <c r="F251" s="159" t="s">
        <v>410</v>
      </c>
      <c r="G251" s="29"/>
      <c r="H251" s="29"/>
      <c r="I251" s="29"/>
      <c r="J251" s="29"/>
      <c r="K251" s="29"/>
      <c r="L251" s="30"/>
      <c r="M251" s="160"/>
      <c r="N251" s="161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165</v>
      </c>
      <c r="AU251" s="17" t="s">
        <v>83</v>
      </c>
    </row>
    <row r="252" spans="1:65" s="13" customFormat="1">
      <c r="B252" s="162"/>
      <c r="D252" s="158" t="s">
        <v>167</v>
      </c>
      <c r="E252" s="163" t="s">
        <v>1</v>
      </c>
      <c r="F252" s="164" t="s">
        <v>2113</v>
      </c>
      <c r="H252" s="165">
        <v>15.263999999999999</v>
      </c>
      <c r="L252" s="162"/>
      <c r="M252" s="166"/>
      <c r="N252" s="167"/>
      <c r="O252" s="167"/>
      <c r="P252" s="167"/>
      <c r="Q252" s="167"/>
      <c r="R252" s="167"/>
      <c r="S252" s="167"/>
      <c r="T252" s="168"/>
      <c r="AT252" s="163" t="s">
        <v>167</v>
      </c>
      <c r="AU252" s="163" t="s">
        <v>83</v>
      </c>
      <c r="AV252" s="13" t="s">
        <v>83</v>
      </c>
      <c r="AW252" s="13" t="s">
        <v>30</v>
      </c>
      <c r="AX252" s="13" t="s">
        <v>74</v>
      </c>
      <c r="AY252" s="163" t="s">
        <v>156</v>
      </c>
    </row>
    <row r="253" spans="1:65" s="13" customFormat="1">
      <c r="B253" s="162"/>
      <c r="D253" s="158" t="s">
        <v>167</v>
      </c>
      <c r="E253" s="163" t="s">
        <v>1</v>
      </c>
      <c r="F253" s="164" t="s">
        <v>2114</v>
      </c>
      <c r="H253" s="165">
        <v>12.316000000000001</v>
      </c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167</v>
      </c>
      <c r="AU253" s="163" t="s">
        <v>83</v>
      </c>
      <c r="AV253" s="13" t="s">
        <v>83</v>
      </c>
      <c r="AW253" s="13" t="s">
        <v>30</v>
      </c>
      <c r="AX253" s="13" t="s">
        <v>74</v>
      </c>
      <c r="AY253" s="163" t="s">
        <v>156</v>
      </c>
    </row>
    <row r="254" spans="1:65" s="14" customFormat="1">
      <c r="B254" s="169"/>
      <c r="D254" s="158" t="s">
        <v>167</v>
      </c>
      <c r="E254" s="170" t="s">
        <v>1</v>
      </c>
      <c r="F254" s="171" t="s">
        <v>172</v>
      </c>
      <c r="H254" s="172">
        <v>27.58</v>
      </c>
      <c r="L254" s="169"/>
      <c r="M254" s="173"/>
      <c r="N254" s="174"/>
      <c r="O254" s="174"/>
      <c r="P254" s="174"/>
      <c r="Q254" s="174"/>
      <c r="R254" s="174"/>
      <c r="S254" s="174"/>
      <c r="T254" s="175"/>
      <c r="AT254" s="170" t="s">
        <v>167</v>
      </c>
      <c r="AU254" s="170" t="s">
        <v>83</v>
      </c>
      <c r="AV254" s="14" t="s">
        <v>163</v>
      </c>
      <c r="AW254" s="14" t="s">
        <v>30</v>
      </c>
      <c r="AX254" s="14" t="s">
        <v>81</v>
      </c>
      <c r="AY254" s="170" t="s">
        <v>156</v>
      </c>
    </row>
    <row r="255" spans="1:65" s="2" customFormat="1" ht="24" customHeight="1">
      <c r="A255" s="29"/>
      <c r="B255" s="145"/>
      <c r="C255" s="146" t="s">
        <v>380</v>
      </c>
      <c r="D255" s="146" t="s">
        <v>158</v>
      </c>
      <c r="E255" s="147" t="s">
        <v>414</v>
      </c>
      <c r="F255" s="148" t="s">
        <v>415</v>
      </c>
      <c r="G255" s="149" t="s">
        <v>217</v>
      </c>
      <c r="H255" s="150">
        <v>234.00399999999999</v>
      </c>
      <c r="I255" s="151">
        <v>11.04</v>
      </c>
      <c r="J255" s="151">
        <f>ROUND(I255*H255,2)</f>
        <v>2583.4</v>
      </c>
      <c r="K255" s="148" t="s">
        <v>162</v>
      </c>
      <c r="L255" s="30"/>
      <c r="M255" s="152" t="s">
        <v>1</v>
      </c>
      <c r="N255" s="153" t="s">
        <v>39</v>
      </c>
      <c r="O255" s="154">
        <v>3.0000000000000001E-3</v>
      </c>
      <c r="P255" s="154">
        <f>O255*H255</f>
        <v>0.70201199999999997</v>
      </c>
      <c r="Q255" s="154">
        <v>0</v>
      </c>
      <c r="R255" s="154">
        <f>Q255*H255</f>
        <v>0</v>
      </c>
      <c r="S255" s="154">
        <v>0</v>
      </c>
      <c r="T255" s="155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163</v>
      </c>
      <c r="AT255" s="156" t="s">
        <v>158</v>
      </c>
      <c r="AU255" s="156" t="s">
        <v>83</v>
      </c>
      <c r="AY255" s="17" t="s">
        <v>156</v>
      </c>
      <c r="BE255" s="157">
        <f>IF(N255="základní",J255,0)</f>
        <v>2583.4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7" t="s">
        <v>81</v>
      </c>
      <c r="BK255" s="157">
        <f>ROUND(I255*H255,2)</f>
        <v>2583.4</v>
      </c>
      <c r="BL255" s="17" t="s">
        <v>163</v>
      </c>
      <c r="BM255" s="156" t="s">
        <v>2115</v>
      </c>
    </row>
    <row r="256" spans="1:65" s="2" customFormat="1" ht="28.8">
      <c r="A256" s="29"/>
      <c r="B256" s="30"/>
      <c r="C256" s="29"/>
      <c r="D256" s="158" t="s">
        <v>165</v>
      </c>
      <c r="E256" s="29"/>
      <c r="F256" s="159" t="s">
        <v>404</v>
      </c>
      <c r="G256" s="29"/>
      <c r="H256" s="29"/>
      <c r="I256" s="29"/>
      <c r="J256" s="29"/>
      <c r="K256" s="29"/>
      <c r="L256" s="30"/>
      <c r="M256" s="160"/>
      <c r="N256" s="161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165</v>
      </c>
      <c r="AU256" s="17" t="s">
        <v>83</v>
      </c>
    </row>
    <row r="257" spans="1:65" s="13" customFormat="1">
      <c r="B257" s="162"/>
      <c r="D257" s="158" t="s">
        <v>167</v>
      </c>
      <c r="E257" s="163" t="s">
        <v>1</v>
      </c>
      <c r="F257" s="164" t="s">
        <v>2116</v>
      </c>
      <c r="H257" s="165">
        <v>234.00399999999999</v>
      </c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167</v>
      </c>
      <c r="AU257" s="163" t="s">
        <v>83</v>
      </c>
      <c r="AV257" s="13" t="s">
        <v>83</v>
      </c>
      <c r="AW257" s="13" t="s">
        <v>30</v>
      </c>
      <c r="AX257" s="13" t="s">
        <v>81</v>
      </c>
      <c r="AY257" s="163" t="s">
        <v>156</v>
      </c>
    </row>
    <row r="258" spans="1:65" s="2" customFormat="1" ht="24" customHeight="1">
      <c r="A258" s="29"/>
      <c r="B258" s="145"/>
      <c r="C258" s="146" t="s">
        <v>386</v>
      </c>
      <c r="D258" s="146" t="s">
        <v>158</v>
      </c>
      <c r="E258" s="147" t="s">
        <v>419</v>
      </c>
      <c r="F258" s="148" t="s">
        <v>420</v>
      </c>
      <c r="G258" s="149" t="s">
        <v>217</v>
      </c>
      <c r="H258" s="150">
        <v>3.12</v>
      </c>
      <c r="I258" s="151">
        <v>269.94</v>
      </c>
      <c r="J258" s="151">
        <f>ROUND(I258*H258,2)</f>
        <v>842.21</v>
      </c>
      <c r="K258" s="148" t="s">
        <v>162</v>
      </c>
      <c r="L258" s="30"/>
      <c r="M258" s="152" t="s">
        <v>1</v>
      </c>
      <c r="N258" s="153" t="s">
        <v>39</v>
      </c>
      <c r="O258" s="154">
        <v>0</v>
      </c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163</v>
      </c>
      <c r="AT258" s="156" t="s">
        <v>158</v>
      </c>
      <c r="AU258" s="156" t="s">
        <v>83</v>
      </c>
      <c r="AY258" s="17" t="s">
        <v>156</v>
      </c>
      <c r="BE258" s="157">
        <f>IF(N258="základní",J258,0)</f>
        <v>842.21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81</v>
      </c>
      <c r="BK258" s="157">
        <f>ROUND(I258*H258,2)</f>
        <v>842.21</v>
      </c>
      <c r="BL258" s="17" t="s">
        <v>163</v>
      </c>
      <c r="BM258" s="156" t="s">
        <v>2117</v>
      </c>
    </row>
    <row r="259" spans="1:65" s="2" customFormat="1" ht="28.8">
      <c r="A259" s="29"/>
      <c r="B259" s="30"/>
      <c r="C259" s="29"/>
      <c r="D259" s="158" t="s">
        <v>165</v>
      </c>
      <c r="E259" s="29"/>
      <c r="F259" s="159" t="s">
        <v>422</v>
      </c>
      <c r="G259" s="29"/>
      <c r="H259" s="29"/>
      <c r="I259" s="29"/>
      <c r="J259" s="29"/>
      <c r="K259" s="29"/>
      <c r="L259" s="30"/>
      <c r="M259" s="160"/>
      <c r="N259" s="161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7" t="s">
        <v>165</v>
      </c>
      <c r="AU259" s="17" t="s">
        <v>83</v>
      </c>
    </row>
    <row r="260" spans="1:65" s="13" customFormat="1">
      <c r="B260" s="162"/>
      <c r="D260" s="158" t="s">
        <v>167</v>
      </c>
      <c r="E260" s="163" t="s">
        <v>1</v>
      </c>
      <c r="F260" s="164" t="s">
        <v>2118</v>
      </c>
      <c r="H260" s="165">
        <v>3.12</v>
      </c>
      <c r="L260" s="162"/>
      <c r="M260" s="166"/>
      <c r="N260" s="167"/>
      <c r="O260" s="167"/>
      <c r="P260" s="167"/>
      <c r="Q260" s="167"/>
      <c r="R260" s="167"/>
      <c r="S260" s="167"/>
      <c r="T260" s="168"/>
      <c r="AT260" s="163" t="s">
        <v>167</v>
      </c>
      <c r="AU260" s="163" t="s">
        <v>83</v>
      </c>
      <c r="AV260" s="13" t="s">
        <v>83</v>
      </c>
      <c r="AW260" s="13" t="s">
        <v>30</v>
      </c>
      <c r="AX260" s="13" t="s">
        <v>81</v>
      </c>
      <c r="AY260" s="163" t="s">
        <v>156</v>
      </c>
    </row>
    <row r="261" spans="1:65" s="2" customFormat="1" ht="24" customHeight="1">
      <c r="A261" s="29"/>
      <c r="B261" s="145"/>
      <c r="C261" s="146" t="s">
        <v>394</v>
      </c>
      <c r="D261" s="146" t="s">
        <v>158</v>
      </c>
      <c r="E261" s="147" t="s">
        <v>424</v>
      </c>
      <c r="F261" s="148" t="s">
        <v>425</v>
      </c>
      <c r="G261" s="149" t="s">
        <v>217</v>
      </c>
      <c r="H261" s="150">
        <v>9.1959999999999997</v>
      </c>
      <c r="I261" s="151">
        <v>613.5</v>
      </c>
      <c r="J261" s="151">
        <f>ROUND(I261*H261,2)</f>
        <v>5641.75</v>
      </c>
      <c r="K261" s="148" t="s">
        <v>162</v>
      </c>
      <c r="L261" s="30"/>
      <c r="M261" s="152" t="s">
        <v>1</v>
      </c>
      <c r="N261" s="153" t="s">
        <v>39</v>
      </c>
      <c r="O261" s="154">
        <v>0</v>
      </c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6" t="s">
        <v>163</v>
      </c>
      <c r="AT261" s="156" t="s">
        <v>158</v>
      </c>
      <c r="AU261" s="156" t="s">
        <v>83</v>
      </c>
      <c r="AY261" s="17" t="s">
        <v>156</v>
      </c>
      <c r="BE261" s="157">
        <f>IF(N261="základní",J261,0)</f>
        <v>5641.75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81</v>
      </c>
      <c r="BK261" s="157">
        <f>ROUND(I261*H261,2)</f>
        <v>5641.75</v>
      </c>
      <c r="BL261" s="17" t="s">
        <v>163</v>
      </c>
      <c r="BM261" s="156" t="s">
        <v>2119</v>
      </c>
    </row>
    <row r="262" spans="1:65" s="2" customFormat="1" ht="28.8">
      <c r="A262" s="29"/>
      <c r="B262" s="30"/>
      <c r="C262" s="29"/>
      <c r="D262" s="158" t="s">
        <v>165</v>
      </c>
      <c r="E262" s="29"/>
      <c r="F262" s="159" t="s">
        <v>427</v>
      </c>
      <c r="G262" s="29"/>
      <c r="H262" s="29"/>
      <c r="I262" s="29"/>
      <c r="J262" s="29"/>
      <c r="K262" s="29"/>
      <c r="L262" s="30"/>
      <c r="M262" s="160"/>
      <c r="N262" s="161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165</v>
      </c>
      <c r="AU262" s="17" t="s">
        <v>83</v>
      </c>
    </row>
    <row r="263" spans="1:65" s="13" customFormat="1">
      <c r="B263" s="162"/>
      <c r="D263" s="158" t="s">
        <v>167</v>
      </c>
      <c r="E263" s="163" t="s">
        <v>1</v>
      </c>
      <c r="F263" s="164" t="s">
        <v>2120</v>
      </c>
      <c r="H263" s="165">
        <v>9.1959999999999997</v>
      </c>
      <c r="L263" s="162"/>
      <c r="M263" s="166"/>
      <c r="N263" s="167"/>
      <c r="O263" s="167"/>
      <c r="P263" s="167"/>
      <c r="Q263" s="167"/>
      <c r="R263" s="167"/>
      <c r="S263" s="167"/>
      <c r="T263" s="168"/>
      <c r="AT263" s="163" t="s">
        <v>167</v>
      </c>
      <c r="AU263" s="163" t="s">
        <v>83</v>
      </c>
      <c r="AV263" s="13" t="s">
        <v>83</v>
      </c>
      <c r="AW263" s="13" t="s">
        <v>30</v>
      </c>
      <c r="AX263" s="13" t="s">
        <v>81</v>
      </c>
      <c r="AY263" s="163" t="s">
        <v>156</v>
      </c>
    </row>
    <row r="264" spans="1:65" s="2" customFormat="1" ht="24" customHeight="1">
      <c r="A264" s="29"/>
      <c r="B264" s="145"/>
      <c r="C264" s="146" t="s">
        <v>400</v>
      </c>
      <c r="D264" s="146" t="s">
        <v>158</v>
      </c>
      <c r="E264" s="147" t="s">
        <v>430</v>
      </c>
      <c r="F264" s="148" t="s">
        <v>431</v>
      </c>
      <c r="G264" s="149" t="s">
        <v>217</v>
      </c>
      <c r="H264" s="150">
        <v>31.407</v>
      </c>
      <c r="I264" s="151">
        <v>184.05</v>
      </c>
      <c r="J264" s="151">
        <f>ROUND(I264*H264,2)</f>
        <v>5780.46</v>
      </c>
      <c r="K264" s="148" t="s">
        <v>162</v>
      </c>
      <c r="L264" s="30"/>
      <c r="M264" s="152" t="s">
        <v>1</v>
      </c>
      <c r="N264" s="153" t="s">
        <v>39</v>
      </c>
      <c r="O264" s="154">
        <v>0</v>
      </c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163</v>
      </c>
      <c r="AT264" s="156" t="s">
        <v>158</v>
      </c>
      <c r="AU264" s="156" t="s">
        <v>83</v>
      </c>
      <c r="AY264" s="17" t="s">
        <v>156</v>
      </c>
      <c r="BE264" s="157">
        <f>IF(N264="základní",J264,0)</f>
        <v>5780.46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81</v>
      </c>
      <c r="BK264" s="157">
        <f>ROUND(I264*H264,2)</f>
        <v>5780.46</v>
      </c>
      <c r="BL264" s="17" t="s">
        <v>163</v>
      </c>
      <c r="BM264" s="156" t="s">
        <v>2121</v>
      </c>
    </row>
    <row r="265" spans="1:65" s="2" customFormat="1" ht="28.8">
      <c r="A265" s="29"/>
      <c r="B265" s="30"/>
      <c r="C265" s="29"/>
      <c r="D265" s="158" t="s">
        <v>165</v>
      </c>
      <c r="E265" s="29"/>
      <c r="F265" s="159" t="s">
        <v>219</v>
      </c>
      <c r="G265" s="29"/>
      <c r="H265" s="29"/>
      <c r="I265" s="29"/>
      <c r="J265" s="29"/>
      <c r="K265" s="29"/>
      <c r="L265" s="30"/>
      <c r="M265" s="160"/>
      <c r="N265" s="161"/>
      <c r="O265" s="55"/>
      <c r="P265" s="55"/>
      <c r="Q265" s="55"/>
      <c r="R265" s="55"/>
      <c r="S265" s="55"/>
      <c r="T265" s="5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T265" s="17" t="s">
        <v>165</v>
      </c>
      <c r="AU265" s="17" t="s">
        <v>83</v>
      </c>
    </row>
    <row r="266" spans="1:65" s="13" customFormat="1">
      <c r="B266" s="162"/>
      <c r="D266" s="158" t="s">
        <v>167</v>
      </c>
      <c r="E266" s="163" t="s">
        <v>1</v>
      </c>
      <c r="F266" s="164" t="s">
        <v>2109</v>
      </c>
      <c r="H266" s="165">
        <v>31.407</v>
      </c>
      <c r="L266" s="162"/>
      <c r="M266" s="166"/>
      <c r="N266" s="167"/>
      <c r="O266" s="167"/>
      <c r="P266" s="167"/>
      <c r="Q266" s="167"/>
      <c r="R266" s="167"/>
      <c r="S266" s="167"/>
      <c r="T266" s="168"/>
      <c r="AT266" s="163" t="s">
        <v>167</v>
      </c>
      <c r="AU266" s="163" t="s">
        <v>83</v>
      </c>
      <c r="AV266" s="13" t="s">
        <v>83</v>
      </c>
      <c r="AW266" s="13" t="s">
        <v>30</v>
      </c>
      <c r="AX266" s="13" t="s">
        <v>81</v>
      </c>
      <c r="AY266" s="163" t="s">
        <v>156</v>
      </c>
    </row>
    <row r="267" spans="1:65" s="12" customFormat="1" ht="22.95" customHeight="1">
      <c r="B267" s="133"/>
      <c r="D267" s="134" t="s">
        <v>73</v>
      </c>
      <c r="E267" s="143" t="s">
        <v>433</v>
      </c>
      <c r="F267" s="143" t="s">
        <v>434</v>
      </c>
      <c r="J267" s="144">
        <f>BK267</f>
        <v>28760.25</v>
      </c>
      <c r="L267" s="133"/>
      <c r="M267" s="137"/>
      <c r="N267" s="138"/>
      <c r="O267" s="138"/>
      <c r="P267" s="139">
        <f>SUM(P268:P269)</f>
        <v>68.182367999999997</v>
      </c>
      <c r="Q267" s="138"/>
      <c r="R267" s="139">
        <f>SUM(R268:R269)</f>
        <v>0</v>
      </c>
      <c r="S267" s="138"/>
      <c r="T267" s="140">
        <f>SUM(T268:T269)</f>
        <v>0</v>
      </c>
      <c r="AR267" s="134" t="s">
        <v>81</v>
      </c>
      <c r="AT267" s="141" t="s">
        <v>73</v>
      </c>
      <c r="AU267" s="141" t="s">
        <v>81</v>
      </c>
      <c r="AY267" s="134" t="s">
        <v>156</v>
      </c>
      <c r="BK267" s="142">
        <f>SUM(BK268:BK269)</f>
        <v>28760.25</v>
      </c>
    </row>
    <row r="268" spans="1:65" s="2" customFormat="1" ht="24" customHeight="1">
      <c r="A268" s="29"/>
      <c r="B268" s="145"/>
      <c r="C268" s="146" t="s">
        <v>406</v>
      </c>
      <c r="D268" s="146" t="s">
        <v>158</v>
      </c>
      <c r="E268" s="147" t="s">
        <v>436</v>
      </c>
      <c r="F268" s="148" t="s">
        <v>437</v>
      </c>
      <c r="G268" s="149" t="s">
        <v>217</v>
      </c>
      <c r="H268" s="150">
        <v>171.744</v>
      </c>
      <c r="I268" s="151">
        <v>167.46</v>
      </c>
      <c r="J268" s="151">
        <f>ROUND(I268*H268,2)</f>
        <v>28760.25</v>
      </c>
      <c r="K268" s="148" t="s">
        <v>162</v>
      </c>
      <c r="L268" s="30"/>
      <c r="M268" s="152" t="s">
        <v>1</v>
      </c>
      <c r="N268" s="153" t="s">
        <v>39</v>
      </c>
      <c r="O268" s="154">
        <v>0.39700000000000002</v>
      </c>
      <c r="P268" s="154">
        <f>O268*H268</f>
        <v>68.182367999999997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6" t="s">
        <v>163</v>
      </c>
      <c r="AT268" s="156" t="s">
        <v>158</v>
      </c>
      <c r="AU268" s="156" t="s">
        <v>83</v>
      </c>
      <c r="AY268" s="17" t="s">
        <v>156</v>
      </c>
      <c r="BE268" s="157">
        <f>IF(N268="základní",J268,0)</f>
        <v>28760.25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81</v>
      </c>
      <c r="BK268" s="157">
        <f>ROUND(I268*H268,2)</f>
        <v>28760.25</v>
      </c>
      <c r="BL268" s="17" t="s">
        <v>163</v>
      </c>
      <c r="BM268" s="156" t="s">
        <v>2122</v>
      </c>
    </row>
    <row r="269" spans="1:65" s="2" customFormat="1" ht="19.2">
      <c r="A269" s="29"/>
      <c r="B269" s="30"/>
      <c r="C269" s="29"/>
      <c r="D269" s="158" t="s">
        <v>165</v>
      </c>
      <c r="E269" s="29"/>
      <c r="F269" s="159" t="s">
        <v>439</v>
      </c>
      <c r="G269" s="29"/>
      <c r="H269" s="29"/>
      <c r="I269" s="29"/>
      <c r="J269" s="29"/>
      <c r="K269" s="29"/>
      <c r="L269" s="30"/>
      <c r="M269" s="186"/>
      <c r="N269" s="187"/>
      <c r="O269" s="188"/>
      <c r="P269" s="188"/>
      <c r="Q269" s="188"/>
      <c r="R269" s="188"/>
      <c r="S269" s="188"/>
      <c r="T269" s="18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T269" s="17" t="s">
        <v>165</v>
      </c>
      <c r="AU269" s="17" t="s">
        <v>83</v>
      </c>
    </row>
    <row r="270" spans="1:65" s="2" customFormat="1" ht="7.05" customHeight="1">
      <c r="A270" s="29"/>
      <c r="B270" s="44"/>
      <c r="C270" s="45"/>
      <c r="D270" s="45"/>
      <c r="E270" s="45"/>
      <c r="F270" s="45"/>
      <c r="G270" s="45"/>
      <c r="H270" s="45"/>
      <c r="I270" s="45"/>
      <c r="J270" s="45"/>
      <c r="K270" s="45"/>
      <c r="L270" s="30"/>
      <c r="M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</row>
  </sheetData>
  <autoFilter ref="C127:K269" xr:uid="{00000000-0009-0000-0000-00000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273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120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2123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853226.51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ROUND((SUM(BE128:BE272)),  2)</f>
        <v>853226.51</v>
      </c>
      <c r="G35" s="29"/>
      <c r="H35" s="29"/>
      <c r="I35" s="103">
        <v>0.21</v>
      </c>
      <c r="J35" s="102">
        <f>ROUND(((SUM(BE128:BE272))*I35),  2)</f>
        <v>179177.57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ROUND((SUM(BF128:BF272)),  2)</f>
        <v>0</v>
      </c>
      <c r="G36" s="29"/>
      <c r="H36" s="29"/>
      <c r="I36" s="103">
        <v>0.15</v>
      </c>
      <c r="J36" s="102">
        <f>ROUND(((SUM(BF128:BF272))*I36),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ROUND((SUM(BG128:BG272)),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ROUND((SUM(BH128:BH272)),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ROUND((SUM(BI128:BI272)),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1032404.0800000001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C - III.etapa - Příkopy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853226.51000000024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853226.51000000024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113706.02000000002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J197</f>
        <v>477110.33</v>
      </c>
      <c r="L101" s="119"/>
    </row>
    <row r="102" spans="1:47" s="10" customFormat="1" ht="19.95" customHeight="1">
      <c r="B102" s="119"/>
      <c r="D102" s="120" t="s">
        <v>724</v>
      </c>
      <c r="E102" s="121"/>
      <c r="F102" s="121"/>
      <c r="G102" s="121"/>
      <c r="H102" s="121"/>
      <c r="I102" s="121"/>
      <c r="J102" s="122">
        <f>J217</f>
        <v>16611.3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J224</f>
        <v>140222.17000000001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J237</f>
        <v>60269.72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J251</f>
        <v>53128.55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J270</f>
        <v>52448.14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1101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C - III.etapa - Příkopy - neuznatelné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853226.51000000024</v>
      </c>
      <c r="K128" s="29"/>
      <c r="L128" s="30"/>
      <c r="M128" s="62"/>
      <c r="N128" s="53"/>
      <c r="O128" s="63"/>
      <c r="P128" s="130">
        <f>P129</f>
        <v>1101.6627110000002</v>
      </c>
      <c r="Q128" s="63"/>
      <c r="R128" s="130">
        <f>R129</f>
        <v>313.19845899999996</v>
      </c>
      <c r="S128" s="63"/>
      <c r="T128" s="131">
        <f>T129</f>
        <v>209.21289999999999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853226.51000000024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853226.51000000024</v>
      </c>
      <c r="L129" s="133"/>
      <c r="M129" s="137"/>
      <c r="N129" s="138"/>
      <c r="O129" s="138"/>
      <c r="P129" s="139">
        <f>P130+P197+P217+P224+P251+P270</f>
        <v>1101.6627110000002</v>
      </c>
      <c r="Q129" s="138"/>
      <c r="R129" s="139">
        <f>R130+R197+R217+R224+R251+R270</f>
        <v>313.19845899999996</v>
      </c>
      <c r="S129" s="138"/>
      <c r="T129" s="140">
        <f>T130+T197+T217+T224+T251+T270</f>
        <v>209.21289999999999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BK130+BK197+BK217+BK224+BK251+BK270</f>
        <v>853226.51000000024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113706.02000000002</v>
      </c>
      <c r="L130" s="133"/>
      <c r="M130" s="137"/>
      <c r="N130" s="138"/>
      <c r="O130" s="138"/>
      <c r="P130" s="139">
        <f>SUM(P131:P196)</f>
        <v>274.41268500000007</v>
      </c>
      <c r="Q130" s="138"/>
      <c r="R130" s="139">
        <f>SUM(R131:R196)</f>
        <v>3.2940000000000001E-3</v>
      </c>
      <c r="S130" s="138"/>
      <c r="T130" s="140">
        <f>SUM(T131:T196)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SUM(BK131:BK196)</f>
        <v>113706.02000000002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159</v>
      </c>
      <c r="F131" s="148" t="s">
        <v>160</v>
      </c>
      <c r="G131" s="149" t="s">
        <v>161</v>
      </c>
      <c r="H131" s="150">
        <v>38.57</v>
      </c>
      <c r="I131" s="151">
        <v>138.77000000000001</v>
      </c>
      <c r="J131" s="151">
        <f>ROUND(I131*H131,2)</f>
        <v>5352.36</v>
      </c>
      <c r="K131" s="148" t="s">
        <v>162</v>
      </c>
      <c r="L131" s="30"/>
      <c r="M131" s="152" t="s">
        <v>1</v>
      </c>
      <c r="N131" s="153" t="s">
        <v>39</v>
      </c>
      <c r="O131" s="154">
        <v>0.36799999999999999</v>
      </c>
      <c r="P131" s="154">
        <f>O131*H131</f>
        <v>14.193759999999999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5352.36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5352.36</v>
      </c>
      <c r="BL131" s="17" t="s">
        <v>163</v>
      </c>
      <c r="BM131" s="156" t="s">
        <v>2124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166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2125</v>
      </c>
      <c r="H133" s="165">
        <v>27.18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2126</v>
      </c>
      <c r="H134" s="165">
        <v>11.39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4" customFormat="1">
      <c r="B135" s="169"/>
      <c r="D135" s="158" t="s">
        <v>167</v>
      </c>
      <c r="E135" s="170" t="s">
        <v>1</v>
      </c>
      <c r="F135" s="171" t="s">
        <v>172</v>
      </c>
      <c r="H135" s="172">
        <v>38.57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167</v>
      </c>
      <c r="AU135" s="170" t="s">
        <v>83</v>
      </c>
      <c r="AV135" s="14" t="s">
        <v>163</v>
      </c>
      <c r="AW135" s="14" t="s">
        <v>30</v>
      </c>
      <c r="AX135" s="14" t="s">
        <v>81</v>
      </c>
      <c r="AY135" s="170" t="s">
        <v>156</v>
      </c>
    </row>
    <row r="136" spans="1:65" s="2" customFormat="1" ht="16.5" customHeight="1">
      <c r="A136" s="29"/>
      <c r="B136" s="145"/>
      <c r="C136" s="146" t="s">
        <v>83</v>
      </c>
      <c r="D136" s="146" t="s">
        <v>158</v>
      </c>
      <c r="E136" s="147" t="s">
        <v>173</v>
      </c>
      <c r="F136" s="148" t="s">
        <v>174</v>
      </c>
      <c r="G136" s="149" t="s">
        <v>161</v>
      </c>
      <c r="H136" s="150">
        <v>38.57</v>
      </c>
      <c r="I136" s="151">
        <v>29.63</v>
      </c>
      <c r="J136" s="151">
        <f>ROUND(I136*H136,2)</f>
        <v>1142.83</v>
      </c>
      <c r="K136" s="148" t="s">
        <v>162</v>
      </c>
      <c r="L136" s="30"/>
      <c r="M136" s="152" t="s">
        <v>1</v>
      </c>
      <c r="N136" s="153" t="s">
        <v>39</v>
      </c>
      <c r="O136" s="154">
        <v>5.8000000000000003E-2</v>
      </c>
      <c r="P136" s="154">
        <f>O136*H136</f>
        <v>2.23706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163</v>
      </c>
      <c r="AT136" s="156" t="s">
        <v>158</v>
      </c>
      <c r="AU136" s="156" t="s">
        <v>83</v>
      </c>
      <c r="AY136" s="17" t="s">
        <v>156</v>
      </c>
      <c r="BE136" s="157">
        <f>IF(N136="základní",J136,0)</f>
        <v>1142.83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81</v>
      </c>
      <c r="BK136" s="157">
        <f>ROUND(I136*H136,2)</f>
        <v>1142.83</v>
      </c>
      <c r="BL136" s="17" t="s">
        <v>163</v>
      </c>
      <c r="BM136" s="156" t="s">
        <v>2127</v>
      </c>
    </row>
    <row r="137" spans="1:65" s="2" customFormat="1" ht="38.4">
      <c r="A137" s="29"/>
      <c r="B137" s="30"/>
      <c r="C137" s="29"/>
      <c r="D137" s="158" t="s">
        <v>165</v>
      </c>
      <c r="E137" s="29"/>
      <c r="F137" s="159" t="s">
        <v>176</v>
      </c>
      <c r="G137" s="29"/>
      <c r="H137" s="29"/>
      <c r="I137" s="29"/>
      <c r="J137" s="29"/>
      <c r="K137" s="29"/>
      <c r="L137" s="30"/>
      <c r="M137" s="160"/>
      <c r="N137" s="161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165</v>
      </c>
      <c r="AU137" s="17" t="s">
        <v>83</v>
      </c>
    </row>
    <row r="138" spans="1:65" s="13" customFormat="1">
      <c r="B138" s="162"/>
      <c r="D138" s="158" t="s">
        <v>167</v>
      </c>
      <c r="E138" s="163" t="s">
        <v>1</v>
      </c>
      <c r="F138" s="164" t="s">
        <v>2128</v>
      </c>
      <c r="H138" s="165">
        <v>38.57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156</v>
      </c>
    </row>
    <row r="139" spans="1:65" s="2" customFormat="1" ht="24" customHeight="1">
      <c r="A139" s="29"/>
      <c r="B139" s="145"/>
      <c r="C139" s="146" t="s">
        <v>178</v>
      </c>
      <c r="D139" s="146" t="s">
        <v>158</v>
      </c>
      <c r="E139" s="147" t="s">
        <v>179</v>
      </c>
      <c r="F139" s="148" t="s">
        <v>180</v>
      </c>
      <c r="G139" s="149" t="s">
        <v>161</v>
      </c>
      <c r="H139" s="150">
        <v>63.81</v>
      </c>
      <c r="I139" s="151">
        <v>592.55999999999995</v>
      </c>
      <c r="J139" s="151">
        <f>ROUND(I139*H139,2)</f>
        <v>37811.25</v>
      </c>
      <c r="K139" s="148" t="s">
        <v>162</v>
      </c>
      <c r="L139" s="30"/>
      <c r="M139" s="152" t="s">
        <v>1</v>
      </c>
      <c r="N139" s="153" t="s">
        <v>39</v>
      </c>
      <c r="O139" s="154">
        <v>2.3199999999999998</v>
      </c>
      <c r="P139" s="154">
        <f>O139*H139</f>
        <v>148.03919999999999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37811.25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37811.25</v>
      </c>
      <c r="BL139" s="17" t="s">
        <v>163</v>
      </c>
      <c r="BM139" s="156" t="s">
        <v>2129</v>
      </c>
    </row>
    <row r="140" spans="1:65" s="2" customFormat="1" ht="28.8">
      <c r="A140" s="29"/>
      <c r="B140" s="30"/>
      <c r="C140" s="29"/>
      <c r="D140" s="158" t="s">
        <v>165</v>
      </c>
      <c r="E140" s="29"/>
      <c r="F140" s="159" t="s">
        <v>182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5" customFormat="1">
      <c r="B141" s="193"/>
      <c r="D141" s="158" t="s">
        <v>167</v>
      </c>
      <c r="E141" s="194" t="s">
        <v>1</v>
      </c>
      <c r="F141" s="195" t="s">
        <v>1842</v>
      </c>
      <c r="H141" s="194" t="s">
        <v>1</v>
      </c>
      <c r="L141" s="193"/>
      <c r="M141" s="196"/>
      <c r="N141" s="197"/>
      <c r="O141" s="197"/>
      <c r="P141" s="197"/>
      <c r="Q141" s="197"/>
      <c r="R141" s="197"/>
      <c r="S141" s="197"/>
      <c r="T141" s="198"/>
      <c r="AT141" s="194" t="s">
        <v>167</v>
      </c>
      <c r="AU141" s="194" t="s">
        <v>83</v>
      </c>
      <c r="AV141" s="15" t="s">
        <v>81</v>
      </c>
      <c r="AW141" s="15" t="s">
        <v>30</v>
      </c>
      <c r="AX141" s="15" t="s">
        <v>74</v>
      </c>
      <c r="AY141" s="194" t="s">
        <v>156</v>
      </c>
    </row>
    <row r="142" spans="1:65" s="13" customFormat="1">
      <c r="B142" s="162"/>
      <c r="D142" s="158" t="s">
        <v>167</v>
      </c>
      <c r="E142" s="163" t="s">
        <v>1</v>
      </c>
      <c r="F142" s="164" t="s">
        <v>2130</v>
      </c>
      <c r="H142" s="165">
        <v>63.81</v>
      </c>
      <c r="L142" s="162"/>
      <c r="M142" s="166"/>
      <c r="N142" s="167"/>
      <c r="O142" s="167"/>
      <c r="P142" s="167"/>
      <c r="Q142" s="167"/>
      <c r="R142" s="167"/>
      <c r="S142" s="167"/>
      <c r="T142" s="168"/>
      <c r="AT142" s="163" t="s">
        <v>167</v>
      </c>
      <c r="AU142" s="163" t="s">
        <v>83</v>
      </c>
      <c r="AV142" s="13" t="s">
        <v>83</v>
      </c>
      <c r="AW142" s="13" t="s">
        <v>30</v>
      </c>
      <c r="AX142" s="13" t="s">
        <v>74</v>
      </c>
      <c r="AY142" s="163" t="s">
        <v>156</v>
      </c>
    </row>
    <row r="143" spans="1:65" s="14" customFormat="1">
      <c r="B143" s="169"/>
      <c r="D143" s="158" t="s">
        <v>167</v>
      </c>
      <c r="E143" s="170" t="s">
        <v>1</v>
      </c>
      <c r="F143" s="171" t="s">
        <v>172</v>
      </c>
      <c r="H143" s="172">
        <v>63.81</v>
      </c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167</v>
      </c>
      <c r="AU143" s="170" t="s">
        <v>83</v>
      </c>
      <c r="AV143" s="14" t="s">
        <v>163</v>
      </c>
      <c r="AW143" s="14" t="s">
        <v>30</v>
      </c>
      <c r="AX143" s="14" t="s">
        <v>81</v>
      </c>
      <c r="AY143" s="170" t="s">
        <v>156</v>
      </c>
    </row>
    <row r="144" spans="1:65" s="2" customFormat="1" ht="24" customHeight="1">
      <c r="A144" s="29"/>
      <c r="B144" s="145"/>
      <c r="C144" s="146" t="s">
        <v>163</v>
      </c>
      <c r="D144" s="146" t="s">
        <v>158</v>
      </c>
      <c r="E144" s="147" t="s">
        <v>184</v>
      </c>
      <c r="F144" s="148" t="s">
        <v>185</v>
      </c>
      <c r="G144" s="149" t="s">
        <v>161</v>
      </c>
      <c r="H144" s="150">
        <v>63.81</v>
      </c>
      <c r="I144" s="151">
        <v>22.58</v>
      </c>
      <c r="J144" s="151">
        <f>ROUND(I144*H144,2)</f>
        <v>1440.83</v>
      </c>
      <c r="K144" s="148" t="s">
        <v>162</v>
      </c>
      <c r="L144" s="30"/>
      <c r="M144" s="152" t="s">
        <v>1</v>
      </c>
      <c r="N144" s="153" t="s">
        <v>39</v>
      </c>
      <c r="O144" s="154">
        <v>0.65400000000000003</v>
      </c>
      <c r="P144" s="154">
        <f>O144*H144</f>
        <v>41.731740000000002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163</v>
      </c>
      <c r="AT144" s="156" t="s">
        <v>158</v>
      </c>
      <c r="AU144" s="156" t="s">
        <v>83</v>
      </c>
      <c r="AY144" s="17" t="s">
        <v>156</v>
      </c>
      <c r="BE144" s="157">
        <f>IF(N144="základní",J144,0)</f>
        <v>1440.83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81</v>
      </c>
      <c r="BK144" s="157">
        <f>ROUND(I144*H144,2)</f>
        <v>1440.83</v>
      </c>
      <c r="BL144" s="17" t="s">
        <v>163</v>
      </c>
      <c r="BM144" s="156" t="s">
        <v>2131</v>
      </c>
    </row>
    <row r="145" spans="1:65" s="2" customFormat="1" ht="28.8">
      <c r="A145" s="29"/>
      <c r="B145" s="30"/>
      <c r="C145" s="29"/>
      <c r="D145" s="158" t="s">
        <v>165</v>
      </c>
      <c r="E145" s="29"/>
      <c r="F145" s="159" t="s">
        <v>187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165</v>
      </c>
      <c r="AU145" s="17" t="s">
        <v>83</v>
      </c>
    </row>
    <row r="146" spans="1:65" s="13" customFormat="1">
      <c r="B146" s="162"/>
      <c r="D146" s="158" t="s">
        <v>167</v>
      </c>
      <c r="E146" s="163" t="s">
        <v>1</v>
      </c>
      <c r="F146" s="164" t="s">
        <v>2132</v>
      </c>
      <c r="H146" s="165">
        <v>63.81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156</v>
      </c>
    </row>
    <row r="147" spans="1:65" s="2" customFormat="1" ht="24" customHeight="1">
      <c r="A147" s="29"/>
      <c r="B147" s="145"/>
      <c r="C147" s="146" t="s">
        <v>189</v>
      </c>
      <c r="D147" s="146" t="s">
        <v>158</v>
      </c>
      <c r="E147" s="147" t="s">
        <v>1114</v>
      </c>
      <c r="F147" s="148" t="s">
        <v>1115</v>
      </c>
      <c r="G147" s="149" t="s">
        <v>161</v>
      </c>
      <c r="H147" s="150">
        <v>0.66</v>
      </c>
      <c r="I147" s="151">
        <v>88.35</v>
      </c>
      <c r="J147" s="151">
        <f>ROUND(I147*H147,2)</f>
        <v>58.31</v>
      </c>
      <c r="K147" s="148" t="s">
        <v>162</v>
      </c>
      <c r="L147" s="30"/>
      <c r="M147" s="152" t="s">
        <v>1</v>
      </c>
      <c r="N147" s="153" t="s">
        <v>39</v>
      </c>
      <c r="O147" s="154">
        <v>7.3999999999999996E-2</v>
      </c>
      <c r="P147" s="154">
        <f>O147*H147</f>
        <v>4.8840000000000001E-2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58.31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58.31</v>
      </c>
      <c r="BL147" s="17" t="s">
        <v>163</v>
      </c>
      <c r="BM147" s="156" t="s">
        <v>2133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1117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>
      <c r="B149" s="162"/>
      <c r="D149" s="158" t="s">
        <v>167</v>
      </c>
      <c r="E149" s="163" t="s">
        <v>1</v>
      </c>
      <c r="F149" s="164" t="s">
        <v>2134</v>
      </c>
      <c r="H149" s="165">
        <v>0.66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156</v>
      </c>
    </row>
    <row r="150" spans="1:65" s="2" customFormat="1" ht="24" customHeight="1">
      <c r="A150" s="29"/>
      <c r="B150" s="145"/>
      <c r="C150" s="146" t="s">
        <v>195</v>
      </c>
      <c r="D150" s="146" t="s">
        <v>158</v>
      </c>
      <c r="E150" s="147" t="s">
        <v>190</v>
      </c>
      <c r="F150" s="148" t="s">
        <v>191</v>
      </c>
      <c r="G150" s="149" t="s">
        <v>161</v>
      </c>
      <c r="H150" s="150">
        <v>32.94</v>
      </c>
      <c r="I150" s="151">
        <v>62.92</v>
      </c>
      <c r="J150" s="151">
        <f>ROUND(I150*H150,2)</f>
        <v>2072.58</v>
      </c>
      <c r="K150" s="148" t="s">
        <v>162</v>
      </c>
      <c r="L150" s="30"/>
      <c r="M150" s="152" t="s">
        <v>1</v>
      </c>
      <c r="N150" s="153" t="s">
        <v>39</v>
      </c>
      <c r="O150" s="154">
        <v>0.05</v>
      </c>
      <c r="P150" s="154">
        <f>O150*H150</f>
        <v>1.647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163</v>
      </c>
      <c r="AT150" s="156" t="s">
        <v>158</v>
      </c>
      <c r="AU150" s="156" t="s">
        <v>83</v>
      </c>
      <c r="AY150" s="17" t="s">
        <v>156</v>
      </c>
      <c r="BE150" s="157">
        <f>IF(N150="základní",J150,0)</f>
        <v>2072.58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81</v>
      </c>
      <c r="BK150" s="157">
        <f>ROUND(I150*H150,2)</f>
        <v>2072.58</v>
      </c>
      <c r="BL150" s="17" t="s">
        <v>163</v>
      </c>
      <c r="BM150" s="156" t="s">
        <v>2135</v>
      </c>
    </row>
    <row r="151" spans="1:65" s="2" customFormat="1" ht="38.4">
      <c r="A151" s="29"/>
      <c r="B151" s="30"/>
      <c r="C151" s="29"/>
      <c r="D151" s="158" t="s">
        <v>165</v>
      </c>
      <c r="E151" s="29"/>
      <c r="F151" s="159" t="s">
        <v>193</v>
      </c>
      <c r="G151" s="29"/>
      <c r="H151" s="29"/>
      <c r="I151" s="29"/>
      <c r="J151" s="29"/>
      <c r="K151" s="29"/>
      <c r="L151" s="30"/>
      <c r="M151" s="160"/>
      <c r="N151" s="161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165</v>
      </c>
      <c r="AU151" s="17" t="s">
        <v>83</v>
      </c>
    </row>
    <row r="152" spans="1:65" s="13" customFormat="1" ht="20.399999999999999">
      <c r="B152" s="162"/>
      <c r="D152" s="158" t="s">
        <v>167</v>
      </c>
      <c r="E152" s="163" t="s">
        <v>1</v>
      </c>
      <c r="F152" s="164" t="s">
        <v>2136</v>
      </c>
      <c r="H152" s="165">
        <v>16.47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74</v>
      </c>
      <c r="AY152" s="163" t="s">
        <v>156</v>
      </c>
    </row>
    <row r="153" spans="1:65" s="13" customFormat="1" ht="20.399999999999999">
      <c r="B153" s="162"/>
      <c r="D153" s="158" t="s">
        <v>167</v>
      </c>
      <c r="E153" s="163" t="s">
        <v>1</v>
      </c>
      <c r="F153" s="164" t="s">
        <v>2137</v>
      </c>
      <c r="H153" s="165">
        <v>16.47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74</v>
      </c>
      <c r="AY153" s="163" t="s">
        <v>156</v>
      </c>
    </row>
    <row r="154" spans="1:65" s="14" customFormat="1">
      <c r="B154" s="169"/>
      <c r="D154" s="158" t="s">
        <v>167</v>
      </c>
      <c r="E154" s="170" t="s">
        <v>1</v>
      </c>
      <c r="F154" s="171" t="s">
        <v>172</v>
      </c>
      <c r="H154" s="172">
        <v>32.94</v>
      </c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167</v>
      </c>
      <c r="AU154" s="170" t="s">
        <v>83</v>
      </c>
      <c r="AV154" s="14" t="s">
        <v>163</v>
      </c>
      <c r="AW154" s="14" t="s">
        <v>30</v>
      </c>
      <c r="AX154" s="14" t="s">
        <v>81</v>
      </c>
      <c r="AY154" s="170" t="s">
        <v>156</v>
      </c>
    </row>
    <row r="155" spans="1:65" s="2" customFormat="1" ht="24" customHeight="1">
      <c r="A155" s="29"/>
      <c r="B155" s="145"/>
      <c r="C155" s="146" t="s">
        <v>202</v>
      </c>
      <c r="D155" s="146" t="s">
        <v>158</v>
      </c>
      <c r="E155" s="147" t="s">
        <v>196</v>
      </c>
      <c r="F155" s="148" t="s">
        <v>197</v>
      </c>
      <c r="G155" s="149" t="s">
        <v>161</v>
      </c>
      <c r="H155" s="150">
        <v>85.25</v>
      </c>
      <c r="I155" s="151">
        <v>126.59</v>
      </c>
      <c r="J155" s="151">
        <f>ROUND(I155*H155,2)</f>
        <v>10791.8</v>
      </c>
      <c r="K155" s="148" t="s">
        <v>162</v>
      </c>
      <c r="L155" s="30"/>
      <c r="M155" s="152" t="s">
        <v>1</v>
      </c>
      <c r="N155" s="153" t="s">
        <v>39</v>
      </c>
      <c r="O155" s="154">
        <v>8.3000000000000004E-2</v>
      </c>
      <c r="P155" s="154">
        <f>O155*H155</f>
        <v>7.0757500000000002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163</v>
      </c>
      <c r="AT155" s="156" t="s">
        <v>158</v>
      </c>
      <c r="AU155" s="156" t="s">
        <v>83</v>
      </c>
      <c r="AY155" s="17" t="s">
        <v>156</v>
      </c>
      <c r="BE155" s="157">
        <f>IF(N155="základní",J155,0)</f>
        <v>10791.8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81</v>
      </c>
      <c r="BK155" s="157">
        <f>ROUND(I155*H155,2)</f>
        <v>10791.8</v>
      </c>
      <c r="BL155" s="17" t="s">
        <v>163</v>
      </c>
      <c r="BM155" s="156" t="s">
        <v>2138</v>
      </c>
    </row>
    <row r="156" spans="1:65" s="2" customFormat="1" ht="38.4">
      <c r="A156" s="29"/>
      <c r="B156" s="30"/>
      <c r="C156" s="29"/>
      <c r="D156" s="158" t="s">
        <v>165</v>
      </c>
      <c r="E156" s="29"/>
      <c r="F156" s="159" t="s">
        <v>199</v>
      </c>
      <c r="G156" s="29"/>
      <c r="H156" s="29"/>
      <c r="I156" s="29"/>
      <c r="J156" s="29"/>
      <c r="K156" s="29"/>
      <c r="L156" s="30"/>
      <c r="M156" s="160"/>
      <c r="N156" s="161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165</v>
      </c>
      <c r="AU156" s="17" t="s">
        <v>83</v>
      </c>
    </row>
    <row r="157" spans="1:65" s="13" customFormat="1">
      <c r="B157" s="162"/>
      <c r="D157" s="158" t="s">
        <v>167</v>
      </c>
      <c r="E157" s="163" t="s">
        <v>1</v>
      </c>
      <c r="F157" s="164" t="s">
        <v>2139</v>
      </c>
      <c r="H157" s="165">
        <v>102.38</v>
      </c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167</v>
      </c>
      <c r="AU157" s="163" t="s">
        <v>83</v>
      </c>
      <c r="AV157" s="13" t="s">
        <v>83</v>
      </c>
      <c r="AW157" s="13" t="s">
        <v>30</v>
      </c>
      <c r="AX157" s="13" t="s">
        <v>74</v>
      </c>
      <c r="AY157" s="163" t="s">
        <v>156</v>
      </c>
    </row>
    <row r="158" spans="1:65" s="13" customFormat="1">
      <c r="B158" s="162"/>
      <c r="D158" s="158" t="s">
        <v>167</v>
      </c>
      <c r="E158" s="163" t="s">
        <v>1</v>
      </c>
      <c r="F158" s="164" t="s">
        <v>2140</v>
      </c>
      <c r="H158" s="165">
        <v>-17.13</v>
      </c>
      <c r="L158" s="162"/>
      <c r="M158" s="166"/>
      <c r="N158" s="167"/>
      <c r="O158" s="167"/>
      <c r="P158" s="167"/>
      <c r="Q158" s="167"/>
      <c r="R158" s="167"/>
      <c r="S158" s="167"/>
      <c r="T158" s="168"/>
      <c r="AT158" s="163" t="s">
        <v>167</v>
      </c>
      <c r="AU158" s="163" t="s">
        <v>83</v>
      </c>
      <c r="AV158" s="13" t="s">
        <v>83</v>
      </c>
      <c r="AW158" s="13" t="s">
        <v>30</v>
      </c>
      <c r="AX158" s="13" t="s">
        <v>74</v>
      </c>
      <c r="AY158" s="163" t="s">
        <v>156</v>
      </c>
    </row>
    <row r="159" spans="1:65" s="14" customFormat="1">
      <c r="B159" s="169"/>
      <c r="D159" s="158" t="s">
        <v>167</v>
      </c>
      <c r="E159" s="170" t="s">
        <v>1</v>
      </c>
      <c r="F159" s="171" t="s">
        <v>172</v>
      </c>
      <c r="H159" s="172">
        <v>85.25</v>
      </c>
      <c r="L159" s="169"/>
      <c r="M159" s="173"/>
      <c r="N159" s="174"/>
      <c r="O159" s="174"/>
      <c r="P159" s="174"/>
      <c r="Q159" s="174"/>
      <c r="R159" s="174"/>
      <c r="S159" s="174"/>
      <c r="T159" s="175"/>
      <c r="AT159" s="170" t="s">
        <v>167</v>
      </c>
      <c r="AU159" s="170" t="s">
        <v>83</v>
      </c>
      <c r="AV159" s="14" t="s">
        <v>163</v>
      </c>
      <c r="AW159" s="14" t="s">
        <v>30</v>
      </c>
      <c r="AX159" s="14" t="s">
        <v>81</v>
      </c>
      <c r="AY159" s="170" t="s">
        <v>156</v>
      </c>
    </row>
    <row r="160" spans="1:65" s="2" customFormat="1" ht="24" customHeight="1">
      <c r="A160" s="29"/>
      <c r="B160" s="145"/>
      <c r="C160" s="146" t="s">
        <v>208</v>
      </c>
      <c r="D160" s="146" t="s">
        <v>158</v>
      </c>
      <c r="E160" s="147" t="s">
        <v>203</v>
      </c>
      <c r="F160" s="148" t="s">
        <v>204</v>
      </c>
      <c r="G160" s="149" t="s">
        <v>161</v>
      </c>
      <c r="H160" s="150">
        <v>852.5</v>
      </c>
      <c r="I160" s="151">
        <v>6.63</v>
      </c>
      <c r="J160" s="151">
        <f>ROUND(I160*H160,2)</f>
        <v>5652.08</v>
      </c>
      <c r="K160" s="148" t="s">
        <v>162</v>
      </c>
      <c r="L160" s="30"/>
      <c r="M160" s="152" t="s">
        <v>1</v>
      </c>
      <c r="N160" s="153" t="s">
        <v>39</v>
      </c>
      <c r="O160" s="154">
        <v>4.0000000000000001E-3</v>
      </c>
      <c r="P160" s="154">
        <f>O160*H160</f>
        <v>3.41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163</v>
      </c>
      <c r="AT160" s="156" t="s">
        <v>158</v>
      </c>
      <c r="AU160" s="156" t="s">
        <v>83</v>
      </c>
      <c r="AY160" s="17" t="s">
        <v>156</v>
      </c>
      <c r="BE160" s="157">
        <f>IF(N160="základní",J160,0)</f>
        <v>5652.08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81</v>
      </c>
      <c r="BK160" s="157">
        <f>ROUND(I160*H160,2)</f>
        <v>5652.08</v>
      </c>
      <c r="BL160" s="17" t="s">
        <v>163</v>
      </c>
      <c r="BM160" s="156" t="s">
        <v>2141</v>
      </c>
    </row>
    <row r="161" spans="1:65" s="2" customFormat="1" ht="38.4">
      <c r="A161" s="29"/>
      <c r="B161" s="30"/>
      <c r="C161" s="29"/>
      <c r="D161" s="158" t="s">
        <v>165</v>
      </c>
      <c r="E161" s="29"/>
      <c r="F161" s="159" t="s">
        <v>206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165</v>
      </c>
      <c r="AU161" s="17" t="s">
        <v>83</v>
      </c>
    </row>
    <row r="162" spans="1:65" s="13" customFormat="1">
      <c r="B162" s="162"/>
      <c r="D162" s="158" t="s">
        <v>167</v>
      </c>
      <c r="E162" s="163" t="s">
        <v>1</v>
      </c>
      <c r="F162" s="164" t="s">
        <v>2142</v>
      </c>
      <c r="H162" s="165">
        <v>852.5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167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156</v>
      </c>
    </row>
    <row r="163" spans="1:65" s="2" customFormat="1" ht="16.5" customHeight="1">
      <c r="A163" s="29"/>
      <c r="B163" s="145"/>
      <c r="C163" s="146" t="s">
        <v>214</v>
      </c>
      <c r="D163" s="146" t="s">
        <v>158</v>
      </c>
      <c r="E163" s="147" t="s">
        <v>1126</v>
      </c>
      <c r="F163" s="148" t="s">
        <v>1127</v>
      </c>
      <c r="G163" s="149" t="s">
        <v>161</v>
      </c>
      <c r="H163" s="150">
        <v>17.13</v>
      </c>
      <c r="I163" s="151">
        <v>123.73</v>
      </c>
      <c r="J163" s="151">
        <f>ROUND(I163*H163,2)</f>
        <v>2119.4899999999998</v>
      </c>
      <c r="K163" s="148" t="s">
        <v>162</v>
      </c>
      <c r="L163" s="30"/>
      <c r="M163" s="152" t="s">
        <v>1</v>
      </c>
      <c r="N163" s="153" t="s">
        <v>39</v>
      </c>
      <c r="O163" s="154">
        <v>0.65200000000000002</v>
      </c>
      <c r="P163" s="154">
        <f>O163*H163</f>
        <v>11.168759999999999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2119.4899999999998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2119.4899999999998</v>
      </c>
      <c r="BL163" s="17" t="s">
        <v>163</v>
      </c>
      <c r="BM163" s="156" t="s">
        <v>2143</v>
      </c>
    </row>
    <row r="164" spans="1:65" s="2" customFormat="1" ht="19.2">
      <c r="A164" s="29"/>
      <c r="B164" s="30"/>
      <c r="C164" s="29"/>
      <c r="D164" s="158" t="s">
        <v>165</v>
      </c>
      <c r="E164" s="29"/>
      <c r="F164" s="159" t="s">
        <v>1129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2144</v>
      </c>
      <c r="H165" s="165">
        <v>17.13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156</v>
      </c>
    </row>
    <row r="166" spans="1:65" s="2" customFormat="1" ht="16.5" customHeight="1">
      <c r="A166" s="29"/>
      <c r="B166" s="145"/>
      <c r="C166" s="146" t="s">
        <v>222</v>
      </c>
      <c r="D166" s="146" t="s">
        <v>158</v>
      </c>
      <c r="E166" s="147" t="s">
        <v>209</v>
      </c>
      <c r="F166" s="148" t="s">
        <v>210</v>
      </c>
      <c r="G166" s="149" t="s">
        <v>161</v>
      </c>
      <c r="H166" s="150">
        <v>16.47</v>
      </c>
      <c r="I166" s="151">
        <v>15.61</v>
      </c>
      <c r="J166" s="151">
        <f>ROUND(I166*H166,2)</f>
        <v>257.10000000000002</v>
      </c>
      <c r="K166" s="148" t="s">
        <v>162</v>
      </c>
      <c r="L166" s="30"/>
      <c r="M166" s="152" t="s">
        <v>1</v>
      </c>
      <c r="N166" s="153" t="s">
        <v>39</v>
      </c>
      <c r="O166" s="154">
        <v>8.9999999999999993E-3</v>
      </c>
      <c r="P166" s="154">
        <f>O166*H166</f>
        <v>0.14822999999999997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163</v>
      </c>
      <c r="AT166" s="156" t="s">
        <v>158</v>
      </c>
      <c r="AU166" s="156" t="s">
        <v>83</v>
      </c>
      <c r="AY166" s="17" t="s">
        <v>156</v>
      </c>
      <c r="BE166" s="157">
        <f>IF(N166="základní",J166,0)</f>
        <v>257.10000000000002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81</v>
      </c>
      <c r="BK166" s="157">
        <f>ROUND(I166*H166,2)</f>
        <v>257.10000000000002</v>
      </c>
      <c r="BL166" s="17" t="s">
        <v>163</v>
      </c>
      <c r="BM166" s="156" t="s">
        <v>2145</v>
      </c>
    </row>
    <row r="167" spans="1:65" s="2" customFormat="1">
      <c r="A167" s="29"/>
      <c r="B167" s="30"/>
      <c r="C167" s="29"/>
      <c r="D167" s="158" t="s">
        <v>165</v>
      </c>
      <c r="E167" s="29"/>
      <c r="F167" s="159" t="s">
        <v>212</v>
      </c>
      <c r="G167" s="29"/>
      <c r="H167" s="29"/>
      <c r="I167" s="29"/>
      <c r="J167" s="29"/>
      <c r="K167" s="29"/>
      <c r="L167" s="30"/>
      <c r="M167" s="160"/>
      <c r="N167" s="161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7" t="s">
        <v>165</v>
      </c>
      <c r="AU167" s="17" t="s">
        <v>83</v>
      </c>
    </row>
    <row r="168" spans="1:65" s="13" customFormat="1">
      <c r="B168" s="162"/>
      <c r="D168" s="158" t="s">
        <v>167</v>
      </c>
      <c r="E168" s="163" t="s">
        <v>1</v>
      </c>
      <c r="F168" s="164" t="s">
        <v>2146</v>
      </c>
      <c r="H168" s="165">
        <v>16.47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3" t="s">
        <v>167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156</v>
      </c>
    </row>
    <row r="169" spans="1:65" s="2" customFormat="1" ht="24" customHeight="1">
      <c r="A169" s="29"/>
      <c r="B169" s="145"/>
      <c r="C169" s="146" t="s">
        <v>230</v>
      </c>
      <c r="D169" s="146" t="s">
        <v>158</v>
      </c>
      <c r="E169" s="147" t="s">
        <v>215</v>
      </c>
      <c r="F169" s="148" t="s">
        <v>216</v>
      </c>
      <c r="G169" s="149" t="s">
        <v>217</v>
      </c>
      <c r="H169" s="150">
        <v>153.44999999999999</v>
      </c>
      <c r="I169" s="151">
        <v>184.05</v>
      </c>
      <c r="J169" s="151">
        <f>ROUND(I169*H169,2)</f>
        <v>28242.47</v>
      </c>
      <c r="K169" s="148" t="s">
        <v>162</v>
      </c>
      <c r="L169" s="30"/>
      <c r="M169" s="152" t="s">
        <v>1</v>
      </c>
      <c r="N169" s="153" t="s">
        <v>39</v>
      </c>
      <c r="O169" s="154">
        <v>0</v>
      </c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163</v>
      </c>
      <c r="AT169" s="156" t="s">
        <v>158</v>
      </c>
      <c r="AU169" s="156" t="s">
        <v>83</v>
      </c>
      <c r="AY169" s="17" t="s">
        <v>156</v>
      </c>
      <c r="BE169" s="157">
        <f>IF(N169="základní",J169,0)</f>
        <v>28242.47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81</v>
      </c>
      <c r="BK169" s="157">
        <f>ROUND(I169*H169,2)</f>
        <v>28242.47</v>
      </c>
      <c r="BL169" s="17" t="s">
        <v>163</v>
      </c>
      <c r="BM169" s="156" t="s">
        <v>2147</v>
      </c>
    </row>
    <row r="170" spans="1:65" s="2" customFormat="1" ht="28.8">
      <c r="A170" s="29"/>
      <c r="B170" s="30"/>
      <c r="C170" s="29"/>
      <c r="D170" s="158" t="s">
        <v>165</v>
      </c>
      <c r="E170" s="29"/>
      <c r="F170" s="159" t="s">
        <v>219</v>
      </c>
      <c r="G170" s="29"/>
      <c r="H170" s="29"/>
      <c r="I170" s="29"/>
      <c r="J170" s="29"/>
      <c r="K170" s="29"/>
      <c r="L170" s="30"/>
      <c r="M170" s="160"/>
      <c r="N170" s="161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165</v>
      </c>
      <c r="AU170" s="17" t="s">
        <v>83</v>
      </c>
    </row>
    <row r="171" spans="1:65" s="13" customFormat="1">
      <c r="B171" s="162"/>
      <c r="D171" s="158" t="s">
        <v>167</v>
      </c>
      <c r="E171" s="163" t="s">
        <v>1</v>
      </c>
      <c r="F171" s="164" t="s">
        <v>2148</v>
      </c>
      <c r="H171" s="165">
        <v>85.25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30</v>
      </c>
      <c r="AX171" s="13" t="s">
        <v>81</v>
      </c>
      <c r="AY171" s="163" t="s">
        <v>156</v>
      </c>
    </row>
    <row r="172" spans="1:65" s="13" customFormat="1">
      <c r="B172" s="162"/>
      <c r="D172" s="158" t="s">
        <v>167</v>
      </c>
      <c r="F172" s="164" t="s">
        <v>2149</v>
      </c>
      <c r="H172" s="165">
        <v>153.44999999999999</v>
      </c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167</v>
      </c>
      <c r="AU172" s="163" t="s">
        <v>83</v>
      </c>
      <c r="AV172" s="13" t="s">
        <v>83</v>
      </c>
      <c r="AW172" s="13" t="s">
        <v>3</v>
      </c>
      <c r="AX172" s="13" t="s">
        <v>81</v>
      </c>
      <c r="AY172" s="163" t="s">
        <v>156</v>
      </c>
    </row>
    <row r="173" spans="1:65" s="2" customFormat="1" ht="24" customHeight="1">
      <c r="A173" s="29"/>
      <c r="B173" s="145"/>
      <c r="C173" s="146" t="s">
        <v>237</v>
      </c>
      <c r="D173" s="146" t="s">
        <v>158</v>
      </c>
      <c r="E173" s="147" t="s">
        <v>1134</v>
      </c>
      <c r="F173" s="148" t="s">
        <v>1135</v>
      </c>
      <c r="G173" s="149" t="s">
        <v>161</v>
      </c>
      <c r="H173" s="150">
        <v>0.66</v>
      </c>
      <c r="I173" s="151">
        <v>67.709999999999994</v>
      </c>
      <c r="J173" s="151">
        <f>ROUND(I173*H173,2)</f>
        <v>44.69</v>
      </c>
      <c r="K173" s="148" t="s">
        <v>162</v>
      </c>
      <c r="L173" s="30"/>
      <c r="M173" s="152" t="s">
        <v>1</v>
      </c>
      <c r="N173" s="153" t="s">
        <v>39</v>
      </c>
      <c r="O173" s="154">
        <v>0.115</v>
      </c>
      <c r="P173" s="154">
        <f>O173*H173</f>
        <v>7.5900000000000009E-2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163</v>
      </c>
      <c r="AT173" s="156" t="s">
        <v>158</v>
      </c>
      <c r="AU173" s="156" t="s">
        <v>83</v>
      </c>
      <c r="AY173" s="17" t="s">
        <v>156</v>
      </c>
      <c r="BE173" s="157">
        <f>IF(N173="základní",J173,0)</f>
        <v>44.69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81</v>
      </c>
      <c r="BK173" s="157">
        <f>ROUND(I173*H173,2)</f>
        <v>44.69</v>
      </c>
      <c r="BL173" s="17" t="s">
        <v>163</v>
      </c>
      <c r="BM173" s="156" t="s">
        <v>2150</v>
      </c>
    </row>
    <row r="174" spans="1:65" s="2" customFormat="1" ht="28.8">
      <c r="A174" s="29"/>
      <c r="B174" s="30"/>
      <c r="C174" s="29"/>
      <c r="D174" s="158" t="s">
        <v>165</v>
      </c>
      <c r="E174" s="29"/>
      <c r="F174" s="159" t="s">
        <v>1137</v>
      </c>
      <c r="G174" s="29"/>
      <c r="H174" s="29"/>
      <c r="I174" s="29"/>
      <c r="J174" s="29"/>
      <c r="K174" s="29"/>
      <c r="L174" s="30"/>
      <c r="M174" s="160"/>
      <c r="N174" s="161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165</v>
      </c>
      <c r="AU174" s="17" t="s">
        <v>83</v>
      </c>
    </row>
    <row r="175" spans="1:65" s="13" customFormat="1">
      <c r="B175" s="162"/>
      <c r="D175" s="158" t="s">
        <v>167</v>
      </c>
      <c r="E175" s="163" t="s">
        <v>1</v>
      </c>
      <c r="F175" s="164" t="s">
        <v>2151</v>
      </c>
      <c r="H175" s="165">
        <v>0.66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30</v>
      </c>
      <c r="AX175" s="13" t="s">
        <v>81</v>
      </c>
      <c r="AY175" s="163" t="s">
        <v>156</v>
      </c>
    </row>
    <row r="176" spans="1:65" s="2" customFormat="1" ht="24" customHeight="1">
      <c r="A176" s="29"/>
      <c r="B176" s="145"/>
      <c r="C176" s="146" t="s">
        <v>243</v>
      </c>
      <c r="D176" s="146" t="s">
        <v>158</v>
      </c>
      <c r="E176" s="147" t="s">
        <v>1149</v>
      </c>
      <c r="F176" s="148" t="s">
        <v>1150</v>
      </c>
      <c r="G176" s="149" t="s">
        <v>225</v>
      </c>
      <c r="H176" s="150">
        <v>109.8</v>
      </c>
      <c r="I176" s="151">
        <v>25.4</v>
      </c>
      <c r="J176" s="151">
        <f>ROUND(I176*H176,2)</f>
        <v>2788.92</v>
      </c>
      <c r="K176" s="148" t="s">
        <v>162</v>
      </c>
      <c r="L176" s="30"/>
      <c r="M176" s="152" t="s">
        <v>1</v>
      </c>
      <c r="N176" s="153" t="s">
        <v>39</v>
      </c>
      <c r="O176" s="154">
        <v>0.09</v>
      </c>
      <c r="P176" s="154">
        <f>O176*H176</f>
        <v>9.8819999999999997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163</v>
      </c>
      <c r="AT176" s="156" t="s">
        <v>158</v>
      </c>
      <c r="AU176" s="156" t="s">
        <v>83</v>
      </c>
      <c r="AY176" s="17" t="s">
        <v>156</v>
      </c>
      <c r="BE176" s="157">
        <f>IF(N176="základní",J176,0)</f>
        <v>2788.92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2788.92</v>
      </c>
      <c r="BL176" s="17" t="s">
        <v>163</v>
      </c>
      <c r="BM176" s="156" t="s">
        <v>2152</v>
      </c>
    </row>
    <row r="177" spans="1:65" s="2" customFormat="1" ht="38.4">
      <c r="A177" s="29"/>
      <c r="B177" s="30"/>
      <c r="C177" s="29"/>
      <c r="D177" s="158" t="s">
        <v>165</v>
      </c>
      <c r="E177" s="29"/>
      <c r="F177" s="159" t="s">
        <v>1152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2153</v>
      </c>
      <c r="H178" s="165">
        <v>109.8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2" customFormat="1" ht="24" customHeight="1">
      <c r="A179" s="29"/>
      <c r="B179" s="145"/>
      <c r="C179" s="146" t="s">
        <v>249</v>
      </c>
      <c r="D179" s="146" t="s">
        <v>158</v>
      </c>
      <c r="E179" s="147" t="s">
        <v>1154</v>
      </c>
      <c r="F179" s="148" t="s">
        <v>1155</v>
      </c>
      <c r="G179" s="149" t="s">
        <v>225</v>
      </c>
      <c r="H179" s="150">
        <v>109.8</v>
      </c>
      <c r="I179" s="151">
        <v>79.709999999999994</v>
      </c>
      <c r="J179" s="151">
        <f>ROUND(I179*H179,2)</f>
        <v>8752.16</v>
      </c>
      <c r="K179" s="148" t="s">
        <v>162</v>
      </c>
      <c r="L179" s="30"/>
      <c r="M179" s="152" t="s">
        <v>1</v>
      </c>
      <c r="N179" s="153" t="s">
        <v>39</v>
      </c>
      <c r="O179" s="154">
        <v>0.17699999999999999</v>
      </c>
      <c r="P179" s="154">
        <f>O179*H179</f>
        <v>19.4346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163</v>
      </c>
      <c r="AT179" s="156" t="s">
        <v>158</v>
      </c>
      <c r="AU179" s="156" t="s">
        <v>83</v>
      </c>
      <c r="AY179" s="17" t="s">
        <v>156</v>
      </c>
      <c r="BE179" s="157">
        <f>IF(N179="základní",J179,0)</f>
        <v>8752.16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81</v>
      </c>
      <c r="BK179" s="157">
        <f>ROUND(I179*H179,2)</f>
        <v>8752.16</v>
      </c>
      <c r="BL179" s="17" t="s">
        <v>163</v>
      </c>
      <c r="BM179" s="156" t="s">
        <v>2154</v>
      </c>
    </row>
    <row r="180" spans="1:65" s="2" customFormat="1" ht="28.8">
      <c r="A180" s="29"/>
      <c r="B180" s="30"/>
      <c r="C180" s="29"/>
      <c r="D180" s="158" t="s">
        <v>165</v>
      </c>
      <c r="E180" s="29"/>
      <c r="F180" s="159" t="s">
        <v>1157</v>
      </c>
      <c r="G180" s="29"/>
      <c r="H180" s="29"/>
      <c r="I180" s="29"/>
      <c r="J180" s="29"/>
      <c r="K180" s="29"/>
      <c r="L180" s="30"/>
      <c r="M180" s="160"/>
      <c r="N180" s="161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165</v>
      </c>
      <c r="AU180" s="17" t="s">
        <v>83</v>
      </c>
    </row>
    <row r="181" spans="1:65" s="13" customFormat="1">
      <c r="B181" s="162"/>
      <c r="D181" s="158" t="s">
        <v>167</v>
      </c>
      <c r="E181" s="163" t="s">
        <v>1</v>
      </c>
      <c r="F181" s="164" t="s">
        <v>2153</v>
      </c>
      <c r="H181" s="165">
        <v>109.8</v>
      </c>
      <c r="L181" s="162"/>
      <c r="M181" s="166"/>
      <c r="N181" s="167"/>
      <c r="O181" s="167"/>
      <c r="P181" s="167"/>
      <c r="Q181" s="167"/>
      <c r="R181" s="167"/>
      <c r="S181" s="167"/>
      <c r="T181" s="168"/>
      <c r="AT181" s="163" t="s">
        <v>167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156</v>
      </c>
    </row>
    <row r="182" spans="1:65" s="2" customFormat="1" ht="24" customHeight="1">
      <c r="A182" s="29"/>
      <c r="B182" s="145"/>
      <c r="C182" s="146" t="s">
        <v>8</v>
      </c>
      <c r="D182" s="146" t="s">
        <v>158</v>
      </c>
      <c r="E182" s="147" t="s">
        <v>1158</v>
      </c>
      <c r="F182" s="148" t="s">
        <v>1159</v>
      </c>
      <c r="G182" s="149" t="s">
        <v>225</v>
      </c>
      <c r="H182" s="150">
        <v>109.8</v>
      </c>
      <c r="I182" s="151">
        <v>24.09</v>
      </c>
      <c r="J182" s="151">
        <f>ROUND(I182*H182,2)</f>
        <v>2645.08</v>
      </c>
      <c r="K182" s="148" t="s">
        <v>162</v>
      </c>
      <c r="L182" s="30"/>
      <c r="M182" s="152" t="s">
        <v>1</v>
      </c>
      <c r="N182" s="153" t="s">
        <v>39</v>
      </c>
      <c r="O182" s="154">
        <v>5.8000000000000003E-2</v>
      </c>
      <c r="P182" s="154">
        <f>O182*H182</f>
        <v>6.3684000000000003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163</v>
      </c>
      <c r="AT182" s="156" t="s">
        <v>158</v>
      </c>
      <c r="AU182" s="156" t="s">
        <v>83</v>
      </c>
      <c r="AY182" s="17" t="s">
        <v>156</v>
      </c>
      <c r="BE182" s="157">
        <f>IF(N182="základní",J182,0)</f>
        <v>2645.08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81</v>
      </c>
      <c r="BK182" s="157">
        <f>ROUND(I182*H182,2)</f>
        <v>2645.08</v>
      </c>
      <c r="BL182" s="17" t="s">
        <v>163</v>
      </c>
      <c r="BM182" s="156" t="s">
        <v>2155</v>
      </c>
    </row>
    <row r="183" spans="1:65" s="2" customFormat="1" ht="28.8">
      <c r="A183" s="29"/>
      <c r="B183" s="30"/>
      <c r="C183" s="29"/>
      <c r="D183" s="158" t="s">
        <v>165</v>
      </c>
      <c r="E183" s="29"/>
      <c r="F183" s="159" t="s">
        <v>1161</v>
      </c>
      <c r="G183" s="29"/>
      <c r="H183" s="29"/>
      <c r="I183" s="29"/>
      <c r="J183" s="29"/>
      <c r="K183" s="29"/>
      <c r="L183" s="30"/>
      <c r="M183" s="160"/>
      <c r="N183" s="161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165</v>
      </c>
      <c r="AU183" s="17" t="s">
        <v>83</v>
      </c>
    </row>
    <row r="184" spans="1:65" s="13" customFormat="1">
      <c r="B184" s="162"/>
      <c r="D184" s="158" t="s">
        <v>167</v>
      </c>
      <c r="E184" s="163" t="s">
        <v>1</v>
      </c>
      <c r="F184" s="164" t="s">
        <v>2153</v>
      </c>
      <c r="H184" s="165">
        <v>109.8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167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156</v>
      </c>
    </row>
    <row r="185" spans="1:65" s="2" customFormat="1" ht="16.5" customHeight="1">
      <c r="A185" s="29"/>
      <c r="B185" s="145"/>
      <c r="C185" s="176" t="s">
        <v>259</v>
      </c>
      <c r="D185" s="176" t="s">
        <v>254</v>
      </c>
      <c r="E185" s="177" t="s">
        <v>1162</v>
      </c>
      <c r="F185" s="178" t="s">
        <v>1163</v>
      </c>
      <c r="G185" s="179" t="s">
        <v>1164</v>
      </c>
      <c r="H185" s="180">
        <v>3.294</v>
      </c>
      <c r="I185" s="181">
        <v>153.37</v>
      </c>
      <c r="J185" s="181">
        <f>ROUND(I185*H185,2)</f>
        <v>505.2</v>
      </c>
      <c r="K185" s="178" t="s">
        <v>162</v>
      </c>
      <c r="L185" s="182"/>
      <c r="M185" s="183" t="s">
        <v>1</v>
      </c>
      <c r="N185" s="184" t="s">
        <v>39</v>
      </c>
      <c r="O185" s="154">
        <v>0</v>
      </c>
      <c r="P185" s="154">
        <f>O185*H185</f>
        <v>0</v>
      </c>
      <c r="Q185" s="154">
        <v>1E-3</v>
      </c>
      <c r="R185" s="154">
        <f>Q185*H185</f>
        <v>3.2940000000000001E-3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208</v>
      </c>
      <c r="AT185" s="156" t="s">
        <v>254</v>
      </c>
      <c r="AU185" s="156" t="s">
        <v>83</v>
      </c>
      <c r="AY185" s="17" t="s">
        <v>156</v>
      </c>
      <c r="BE185" s="157">
        <f>IF(N185="základní",J185,0)</f>
        <v>505.2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505.2</v>
      </c>
      <c r="BL185" s="17" t="s">
        <v>163</v>
      </c>
      <c r="BM185" s="156" t="s">
        <v>2156</v>
      </c>
    </row>
    <row r="186" spans="1:65" s="2" customFormat="1">
      <c r="A186" s="29"/>
      <c r="B186" s="30"/>
      <c r="C186" s="29"/>
      <c r="D186" s="158" t="s">
        <v>165</v>
      </c>
      <c r="E186" s="29"/>
      <c r="F186" s="159" t="s">
        <v>1163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83</v>
      </c>
    </row>
    <row r="187" spans="1:65" s="13" customFormat="1">
      <c r="B187" s="162"/>
      <c r="D187" s="158" t="s">
        <v>167</v>
      </c>
      <c r="E187" s="163" t="s">
        <v>1</v>
      </c>
      <c r="F187" s="164" t="s">
        <v>2157</v>
      </c>
      <c r="H187" s="165">
        <v>3.294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2" customFormat="1" ht="24" customHeight="1">
      <c r="A188" s="29"/>
      <c r="B188" s="145"/>
      <c r="C188" s="146" t="s">
        <v>265</v>
      </c>
      <c r="D188" s="146" t="s">
        <v>158</v>
      </c>
      <c r="E188" s="147" t="s">
        <v>1169</v>
      </c>
      <c r="F188" s="148" t="s">
        <v>1170</v>
      </c>
      <c r="G188" s="149" t="s">
        <v>225</v>
      </c>
      <c r="H188" s="150">
        <v>109.8</v>
      </c>
      <c r="I188" s="151">
        <v>28.22</v>
      </c>
      <c r="J188" s="151">
        <f>ROUND(I188*H188,2)</f>
        <v>3098.56</v>
      </c>
      <c r="K188" s="148" t="s">
        <v>162</v>
      </c>
      <c r="L188" s="30"/>
      <c r="M188" s="152" t="s">
        <v>1</v>
      </c>
      <c r="N188" s="153" t="s">
        <v>39</v>
      </c>
      <c r="O188" s="154">
        <v>6.7000000000000004E-2</v>
      </c>
      <c r="P188" s="154">
        <f>O188*H188</f>
        <v>7.3566000000000003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163</v>
      </c>
      <c r="AT188" s="156" t="s">
        <v>158</v>
      </c>
      <c r="AU188" s="156" t="s">
        <v>83</v>
      </c>
      <c r="AY188" s="17" t="s">
        <v>156</v>
      </c>
      <c r="BE188" s="157">
        <f>IF(N188="základní",J188,0)</f>
        <v>3098.56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81</v>
      </c>
      <c r="BK188" s="157">
        <f>ROUND(I188*H188,2)</f>
        <v>3098.56</v>
      </c>
      <c r="BL188" s="17" t="s">
        <v>163</v>
      </c>
      <c r="BM188" s="156" t="s">
        <v>2158</v>
      </c>
    </row>
    <row r="189" spans="1:65" s="2" customFormat="1" ht="19.2">
      <c r="A189" s="29"/>
      <c r="B189" s="30"/>
      <c r="C189" s="29"/>
      <c r="D189" s="158" t="s">
        <v>165</v>
      </c>
      <c r="E189" s="29"/>
      <c r="F189" s="159" t="s">
        <v>1172</v>
      </c>
      <c r="G189" s="29"/>
      <c r="H189" s="29"/>
      <c r="I189" s="29"/>
      <c r="J189" s="29"/>
      <c r="K189" s="29"/>
      <c r="L189" s="30"/>
      <c r="M189" s="160"/>
      <c r="N189" s="161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165</v>
      </c>
      <c r="AU189" s="17" t="s">
        <v>83</v>
      </c>
    </row>
    <row r="190" spans="1:65" s="13" customFormat="1">
      <c r="B190" s="162"/>
      <c r="D190" s="158" t="s">
        <v>167</v>
      </c>
      <c r="E190" s="163" t="s">
        <v>1</v>
      </c>
      <c r="F190" s="164" t="s">
        <v>2153</v>
      </c>
      <c r="H190" s="165">
        <v>109.8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167</v>
      </c>
      <c r="AU190" s="163" t="s">
        <v>83</v>
      </c>
      <c r="AV190" s="13" t="s">
        <v>83</v>
      </c>
      <c r="AW190" s="13" t="s">
        <v>30</v>
      </c>
      <c r="AX190" s="13" t="s">
        <v>81</v>
      </c>
      <c r="AY190" s="163" t="s">
        <v>156</v>
      </c>
    </row>
    <row r="191" spans="1:65" s="2" customFormat="1" ht="24" customHeight="1">
      <c r="A191" s="29"/>
      <c r="B191" s="145"/>
      <c r="C191" s="146" t="s">
        <v>270</v>
      </c>
      <c r="D191" s="146" t="s">
        <v>158</v>
      </c>
      <c r="E191" s="147" t="s">
        <v>1173</v>
      </c>
      <c r="F191" s="148" t="s">
        <v>1174</v>
      </c>
      <c r="G191" s="149" t="s">
        <v>225</v>
      </c>
      <c r="H191" s="150">
        <v>219.6</v>
      </c>
      <c r="I191" s="151">
        <v>2.5</v>
      </c>
      <c r="J191" s="151">
        <f>ROUND(I191*H191,2)</f>
        <v>549</v>
      </c>
      <c r="K191" s="148" t="s">
        <v>162</v>
      </c>
      <c r="L191" s="30"/>
      <c r="M191" s="152" t="s">
        <v>1</v>
      </c>
      <c r="N191" s="153" t="s">
        <v>39</v>
      </c>
      <c r="O191" s="154">
        <v>4.0000000000000001E-3</v>
      </c>
      <c r="P191" s="154">
        <f>O191*H191</f>
        <v>0.87839999999999996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163</v>
      </c>
      <c r="AT191" s="156" t="s">
        <v>158</v>
      </c>
      <c r="AU191" s="156" t="s">
        <v>83</v>
      </c>
      <c r="AY191" s="17" t="s">
        <v>156</v>
      </c>
      <c r="BE191" s="157">
        <f>IF(N191="základní",J191,0)</f>
        <v>549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81</v>
      </c>
      <c r="BK191" s="157">
        <f>ROUND(I191*H191,2)</f>
        <v>549</v>
      </c>
      <c r="BL191" s="17" t="s">
        <v>163</v>
      </c>
      <c r="BM191" s="156" t="s">
        <v>2159</v>
      </c>
    </row>
    <row r="192" spans="1:65" s="2" customFormat="1" ht="28.8">
      <c r="A192" s="29"/>
      <c r="B192" s="30"/>
      <c r="C192" s="29"/>
      <c r="D192" s="158" t="s">
        <v>165</v>
      </c>
      <c r="E192" s="29"/>
      <c r="F192" s="159" t="s">
        <v>1176</v>
      </c>
      <c r="G192" s="29"/>
      <c r="H192" s="29"/>
      <c r="I192" s="29"/>
      <c r="J192" s="29"/>
      <c r="K192" s="29"/>
      <c r="L192" s="30"/>
      <c r="M192" s="160"/>
      <c r="N192" s="161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165</v>
      </c>
      <c r="AU192" s="17" t="s">
        <v>83</v>
      </c>
    </row>
    <row r="193" spans="1:65" s="13" customFormat="1">
      <c r="B193" s="162"/>
      <c r="D193" s="158" t="s">
        <v>167</v>
      </c>
      <c r="E193" s="163" t="s">
        <v>1</v>
      </c>
      <c r="F193" s="164" t="s">
        <v>2160</v>
      </c>
      <c r="H193" s="165">
        <v>219.6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30</v>
      </c>
      <c r="AX193" s="13" t="s">
        <v>81</v>
      </c>
      <c r="AY193" s="163" t="s">
        <v>156</v>
      </c>
    </row>
    <row r="194" spans="1:65" s="2" customFormat="1" ht="16.5" customHeight="1">
      <c r="A194" s="29"/>
      <c r="B194" s="145"/>
      <c r="C194" s="146" t="s">
        <v>276</v>
      </c>
      <c r="D194" s="146" t="s">
        <v>158</v>
      </c>
      <c r="E194" s="147" t="s">
        <v>1178</v>
      </c>
      <c r="F194" s="148" t="s">
        <v>1179</v>
      </c>
      <c r="G194" s="149" t="s">
        <v>161</v>
      </c>
      <c r="H194" s="150">
        <v>2.7450000000000001</v>
      </c>
      <c r="I194" s="151">
        <v>138.91</v>
      </c>
      <c r="J194" s="151">
        <f>ROUND(I194*H194,2)</f>
        <v>381.31</v>
      </c>
      <c r="K194" s="148" t="s">
        <v>162</v>
      </c>
      <c r="L194" s="30"/>
      <c r="M194" s="152" t="s">
        <v>1</v>
      </c>
      <c r="N194" s="153" t="s">
        <v>39</v>
      </c>
      <c r="O194" s="154">
        <v>0.26100000000000001</v>
      </c>
      <c r="P194" s="154">
        <f>O194*H194</f>
        <v>0.71644500000000011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163</v>
      </c>
      <c r="AT194" s="156" t="s">
        <v>158</v>
      </c>
      <c r="AU194" s="156" t="s">
        <v>83</v>
      </c>
      <c r="AY194" s="17" t="s">
        <v>156</v>
      </c>
      <c r="BE194" s="157">
        <f>IF(N194="základní",J194,0)</f>
        <v>381.31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81</v>
      </c>
      <c r="BK194" s="157">
        <f>ROUND(I194*H194,2)</f>
        <v>381.31</v>
      </c>
      <c r="BL194" s="17" t="s">
        <v>163</v>
      </c>
      <c r="BM194" s="156" t="s">
        <v>2161</v>
      </c>
    </row>
    <row r="195" spans="1:65" s="2" customFormat="1">
      <c r="A195" s="29"/>
      <c r="B195" s="30"/>
      <c r="C195" s="29"/>
      <c r="D195" s="158" t="s">
        <v>165</v>
      </c>
      <c r="E195" s="29"/>
      <c r="F195" s="159" t="s">
        <v>1181</v>
      </c>
      <c r="G195" s="29"/>
      <c r="H195" s="29"/>
      <c r="I195" s="29"/>
      <c r="J195" s="29"/>
      <c r="K195" s="29"/>
      <c r="L195" s="30"/>
      <c r="M195" s="160"/>
      <c r="N195" s="161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165</v>
      </c>
      <c r="AU195" s="17" t="s">
        <v>83</v>
      </c>
    </row>
    <row r="196" spans="1:65" s="13" customFormat="1">
      <c r="B196" s="162"/>
      <c r="D196" s="158" t="s">
        <v>167</v>
      </c>
      <c r="E196" s="163" t="s">
        <v>1</v>
      </c>
      <c r="F196" s="164" t="s">
        <v>2162</v>
      </c>
      <c r="H196" s="165">
        <v>2.7450000000000001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167</v>
      </c>
      <c r="AU196" s="163" t="s">
        <v>83</v>
      </c>
      <c r="AV196" s="13" t="s">
        <v>83</v>
      </c>
      <c r="AW196" s="13" t="s">
        <v>30</v>
      </c>
      <c r="AX196" s="13" t="s">
        <v>81</v>
      </c>
      <c r="AY196" s="163" t="s">
        <v>156</v>
      </c>
    </row>
    <row r="197" spans="1:65" s="12" customFormat="1" ht="22.95" customHeight="1">
      <c r="B197" s="133"/>
      <c r="D197" s="134" t="s">
        <v>73</v>
      </c>
      <c r="E197" s="143" t="s">
        <v>189</v>
      </c>
      <c r="F197" s="143" t="s">
        <v>236</v>
      </c>
      <c r="J197" s="144">
        <f>BK197</f>
        <v>477110.33</v>
      </c>
      <c r="L197" s="133"/>
      <c r="M197" s="137"/>
      <c r="N197" s="138"/>
      <c r="O197" s="138"/>
      <c r="P197" s="139">
        <f>SUM(P198:P216)</f>
        <v>343.30090000000007</v>
      </c>
      <c r="Q197" s="138"/>
      <c r="R197" s="139">
        <f>SUM(R198:R216)</f>
        <v>311.58269999999999</v>
      </c>
      <c r="S197" s="138"/>
      <c r="T197" s="140">
        <f>SUM(T198:T216)</f>
        <v>0</v>
      </c>
      <c r="AR197" s="134" t="s">
        <v>81</v>
      </c>
      <c r="AT197" s="141" t="s">
        <v>73</v>
      </c>
      <c r="AU197" s="141" t="s">
        <v>81</v>
      </c>
      <c r="AY197" s="134" t="s">
        <v>156</v>
      </c>
      <c r="BK197" s="142">
        <f>SUM(BK198:BK216)</f>
        <v>477110.33</v>
      </c>
    </row>
    <row r="198" spans="1:65" s="2" customFormat="1" ht="24" customHeight="1">
      <c r="A198" s="29"/>
      <c r="B198" s="145"/>
      <c r="C198" s="146" t="s">
        <v>282</v>
      </c>
      <c r="D198" s="146" t="s">
        <v>158</v>
      </c>
      <c r="E198" s="147" t="s">
        <v>760</v>
      </c>
      <c r="F198" s="148" t="s">
        <v>761</v>
      </c>
      <c r="G198" s="149" t="s">
        <v>225</v>
      </c>
      <c r="H198" s="150">
        <v>75.849999999999994</v>
      </c>
      <c r="I198" s="151">
        <v>655.95</v>
      </c>
      <c r="J198" s="151">
        <f>ROUND(I198*H198,2)</f>
        <v>49753.81</v>
      </c>
      <c r="K198" s="148" t="s">
        <v>162</v>
      </c>
      <c r="L198" s="30"/>
      <c r="M198" s="152" t="s">
        <v>1</v>
      </c>
      <c r="N198" s="153" t="s">
        <v>39</v>
      </c>
      <c r="O198" s="154">
        <v>5.6000000000000001E-2</v>
      </c>
      <c r="P198" s="154">
        <f>O198*H198</f>
        <v>4.2475999999999994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163</v>
      </c>
      <c r="AT198" s="156" t="s">
        <v>158</v>
      </c>
      <c r="AU198" s="156" t="s">
        <v>83</v>
      </c>
      <c r="AY198" s="17" t="s">
        <v>156</v>
      </c>
      <c r="BE198" s="157">
        <f>IF(N198="základní",J198,0)</f>
        <v>49753.81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81</v>
      </c>
      <c r="BK198" s="157">
        <f>ROUND(I198*H198,2)</f>
        <v>49753.81</v>
      </c>
      <c r="BL198" s="17" t="s">
        <v>163</v>
      </c>
      <c r="BM198" s="156" t="s">
        <v>2163</v>
      </c>
    </row>
    <row r="199" spans="1:65" s="2" customFormat="1" ht="28.8">
      <c r="A199" s="29"/>
      <c r="B199" s="30"/>
      <c r="C199" s="29"/>
      <c r="D199" s="158" t="s">
        <v>165</v>
      </c>
      <c r="E199" s="29"/>
      <c r="F199" s="159" t="s">
        <v>763</v>
      </c>
      <c r="G199" s="29"/>
      <c r="H199" s="29"/>
      <c r="I199" s="29"/>
      <c r="J199" s="29"/>
      <c r="K199" s="29"/>
      <c r="L199" s="30"/>
      <c r="M199" s="160"/>
      <c r="N199" s="161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165</v>
      </c>
      <c r="AU199" s="17" t="s">
        <v>83</v>
      </c>
    </row>
    <row r="200" spans="1:65" s="13" customFormat="1">
      <c r="B200" s="162"/>
      <c r="D200" s="158" t="s">
        <v>167</v>
      </c>
      <c r="E200" s="163" t="s">
        <v>1</v>
      </c>
      <c r="F200" s="164" t="s">
        <v>2164</v>
      </c>
      <c r="H200" s="165">
        <v>75.849999999999994</v>
      </c>
      <c r="L200" s="162"/>
      <c r="M200" s="166"/>
      <c r="N200" s="167"/>
      <c r="O200" s="167"/>
      <c r="P200" s="167"/>
      <c r="Q200" s="167"/>
      <c r="R200" s="167"/>
      <c r="S200" s="167"/>
      <c r="T200" s="168"/>
      <c r="AT200" s="163" t="s">
        <v>167</v>
      </c>
      <c r="AU200" s="163" t="s">
        <v>83</v>
      </c>
      <c r="AV200" s="13" t="s">
        <v>83</v>
      </c>
      <c r="AW200" s="13" t="s">
        <v>30</v>
      </c>
      <c r="AX200" s="13" t="s">
        <v>81</v>
      </c>
      <c r="AY200" s="163" t="s">
        <v>156</v>
      </c>
    </row>
    <row r="201" spans="1:65" s="2" customFormat="1" ht="16.5" customHeight="1">
      <c r="A201" s="29"/>
      <c r="B201" s="145"/>
      <c r="C201" s="146" t="s">
        <v>7</v>
      </c>
      <c r="D201" s="146" t="s">
        <v>158</v>
      </c>
      <c r="E201" s="147" t="s">
        <v>1200</v>
      </c>
      <c r="F201" s="148" t="s">
        <v>1201</v>
      </c>
      <c r="G201" s="149" t="s">
        <v>225</v>
      </c>
      <c r="H201" s="150">
        <v>107</v>
      </c>
      <c r="I201" s="151">
        <v>94.01</v>
      </c>
      <c r="J201" s="151">
        <f>ROUND(I201*H201,2)</f>
        <v>10059.07</v>
      </c>
      <c r="K201" s="148" t="s">
        <v>162</v>
      </c>
      <c r="L201" s="30"/>
      <c r="M201" s="152" t="s">
        <v>1</v>
      </c>
      <c r="N201" s="153" t="s">
        <v>39</v>
      </c>
      <c r="O201" s="154">
        <v>5.8000000000000003E-2</v>
      </c>
      <c r="P201" s="154">
        <f>O201*H201</f>
        <v>6.2060000000000004</v>
      </c>
      <c r="Q201" s="154">
        <v>0.32400000000000001</v>
      </c>
      <c r="R201" s="154">
        <f>Q201*H201</f>
        <v>34.667999999999999</v>
      </c>
      <c r="S201" s="154">
        <v>0</v>
      </c>
      <c r="T201" s="15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6" t="s">
        <v>163</v>
      </c>
      <c r="AT201" s="156" t="s">
        <v>158</v>
      </c>
      <c r="AU201" s="156" t="s">
        <v>83</v>
      </c>
      <c r="AY201" s="17" t="s">
        <v>156</v>
      </c>
      <c r="BE201" s="157">
        <f>IF(N201="základní",J201,0)</f>
        <v>10059.07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81</v>
      </c>
      <c r="BK201" s="157">
        <f>ROUND(I201*H201,2)</f>
        <v>10059.07</v>
      </c>
      <c r="BL201" s="17" t="s">
        <v>163</v>
      </c>
      <c r="BM201" s="156" t="s">
        <v>2165</v>
      </c>
    </row>
    <row r="202" spans="1:65" s="2" customFormat="1" ht="19.2">
      <c r="A202" s="29"/>
      <c r="B202" s="30"/>
      <c r="C202" s="29"/>
      <c r="D202" s="158" t="s">
        <v>165</v>
      </c>
      <c r="E202" s="29"/>
      <c r="F202" s="159" t="s">
        <v>1203</v>
      </c>
      <c r="G202" s="29"/>
      <c r="H202" s="29"/>
      <c r="I202" s="29"/>
      <c r="J202" s="29"/>
      <c r="K202" s="29"/>
      <c r="L202" s="30"/>
      <c r="M202" s="160"/>
      <c r="N202" s="161"/>
      <c r="O202" s="55"/>
      <c r="P202" s="55"/>
      <c r="Q202" s="55"/>
      <c r="R202" s="55"/>
      <c r="S202" s="55"/>
      <c r="T202" s="5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7" t="s">
        <v>165</v>
      </c>
      <c r="AU202" s="17" t="s">
        <v>83</v>
      </c>
    </row>
    <row r="203" spans="1:65" s="13" customFormat="1">
      <c r="B203" s="162"/>
      <c r="D203" s="158" t="s">
        <v>167</v>
      </c>
      <c r="E203" s="163" t="s">
        <v>1</v>
      </c>
      <c r="F203" s="164" t="s">
        <v>2166</v>
      </c>
      <c r="H203" s="165">
        <v>107</v>
      </c>
      <c r="L203" s="162"/>
      <c r="M203" s="166"/>
      <c r="N203" s="167"/>
      <c r="O203" s="167"/>
      <c r="P203" s="167"/>
      <c r="Q203" s="167"/>
      <c r="R203" s="167"/>
      <c r="S203" s="167"/>
      <c r="T203" s="168"/>
      <c r="AT203" s="163" t="s">
        <v>167</v>
      </c>
      <c r="AU203" s="163" t="s">
        <v>83</v>
      </c>
      <c r="AV203" s="13" t="s">
        <v>83</v>
      </c>
      <c r="AW203" s="13" t="s">
        <v>30</v>
      </c>
      <c r="AX203" s="13" t="s">
        <v>81</v>
      </c>
      <c r="AY203" s="163" t="s">
        <v>156</v>
      </c>
    </row>
    <row r="204" spans="1:65" s="2" customFormat="1" ht="24" customHeight="1">
      <c r="A204" s="29"/>
      <c r="B204" s="145"/>
      <c r="C204" s="146" t="s">
        <v>295</v>
      </c>
      <c r="D204" s="146" t="s">
        <v>158</v>
      </c>
      <c r="E204" s="147" t="s">
        <v>772</v>
      </c>
      <c r="F204" s="148" t="s">
        <v>773</v>
      </c>
      <c r="G204" s="149" t="s">
        <v>225</v>
      </c>
      <c r="H204" s="150">
        <v>227.55</v>
      </c>
      <c r="I204" s="151">
        <v>21.35</v>
      </c>
      <c r="J204" s="151">
        <f>ROUND(I204*H204,2)</f>
        <v>4858.1899999999996</v>
      </c>
      <c r="K204" s="148" t="s">
        <v>162</v>
      </c>
      <c r="L204" s="30"/>
      <c r="M204" s="152" t="s">
        <v>1</v>
      </c>
      <c r="N204" s="153" t="s">
        <v>39</v>
      </c>
      <c r="O204" s="154">
        <v>2E-3</v>
      </c>
      <c r="P204" s="154">
        <f>O204*H204</f>
        <v>0.4551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163</v>
      </c>
      <c r="AT204" s="156" t="s">
        <v>158</v>
      </c>
      <c r="AU204" s="156" t="s">
        <v>83</v>
      </c>
      <c r="AY204" s="17" t="s">
        <v>156</v>
      </c>
      <c r="BE204" s="157">
        <f>IF(N204="základní",J204,0)</f>
        <v>4858.1899999999996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81</v>
      </c>
      <c r="BK204" s="157">
        <f>ROUND(I204*H204,2)</f>
        <v>4858.1899999999996</v>
      </c>
      <c r="BL204" s="17" t="s">
        <v>163</v>
      </c>
      <c r="BM204" s="156" t="s">
        <v>2167</v>
      </c>
    </row>
    <row r="205" spans="1:65" s="2" customFormat="1" ht="19.2">
      <c r="A205" s="29"/>
      <c r="B205" s="30"/>
      <c r="C205" s="29"/>
      <c r="D205" s="158" t="s">
        <v>165</v>
      </c>
      <c r="E205" s="29"/>
      <c r="F205" s="159" t="s">
        <v>775</v>
      </c>
      <c r="G205" s="29"/>
      <c r="H205" s="29"/>
      <c r="I205" s="29"/>
      <c r="J205" s="29"/>
      <c r="K205" s="29"/>
      <c r="L205" s="30"/>
      <c r="M205" s="160"/>
      <c r="N205" s="161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165</v>
      </c>
      <c r="AU205" s="17" t="s">
        <v>83</v>
      </c>
    </row>
    <row r="206" spans="1:65" s="13" customFormat="1">
      <c r="B206" s="162"/>
      <c r="D206" s="158" t="s">
        <v>167</v>
      </c>
      <c r="E206" s="163" t="s">
        <v>1</v>
      </c>
      <c r="F206" s="164" t="s">
        <v>2168</v>
      </c>
      <c r="H206" s="165">
        <v>227.55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156</v>
      </c>
    </row>
    <row r="207" spans="1:65" s="2" customFormat="1" ht="24" customHeight="1">
      <c r="A207" s="29"/>
      <c r="B207" s="145"/>
      <c r="C207" s="146" t="s">
        <v>300</v>
      </c>
      <c r="D207" s="146" t="s">
        <v>158</v>
      </c>
      <c r="E207" s="147" t="s">
        <v>776</v>
      </c>
      <c r="F207" s="148" t="s">
        <v>777</v>
      </c>
      <c r="G207" s="149" t="s">
        <v>225</v>
      </c>
      <c r="H207" s="150">
        <v>151.69999999999999</v>
      </c>
      <c r="I207" s="151">
        <v>437.3</v>
      </c>
      <c r="J207" s="151">
        <f>ROUND(I207*H207,2)</f>
        <v>66338.41</v>
      </c>
      <c r="K207" s="148" t="s">
        <v>162</v>
      </c>
      <c r="L207" s="30"/>
      <c r="M207" s="152" t="s">
        <v>1</v>
      </c>
      <c r="N207" s="153" t="s">
        <v>39</v>
      </c>
      <c r="O207" s="154">
        <v>6.6000000000000003E-2</v>
      </c>
      <c r="P207" s="154">
        <f>O207*H207</f>
        <v>10.0122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163</v>
      </c>
      <c r="AT207" s="156" t="s">
        <v>158</v>
      </c>
      <c r="AU207" s="156" t="s">
        <v>83</v>
      </c>
      <c r="AY207" s="17" t="s">
        <v>156</v>
      </c>
      <c r="BE207" s="157">
        <f>IF(N207="základní",J207,0)</f>
        <v>66338.41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66338.41</v>
      </c>
      <c r="BL207" s="17" t="s">
        <v>163</v>
      </c>
      <c r="BM207" s="156" t="s">
        <v>2169</v>
      </c>
    </row>
    <row r="208" spans="1:65" s="2" customFormat="1" ht="28.8">
      <c r="A208" s="29"/>
      <c r="B208" s="30"/>
      <c r="C208" s="29"/>
      <c r="D208" s="158" t="s">
        <v>165</v>
      </c>
      <c r="E208" s="29"/>
      <c r="F208" s="159" t="s">
        <v>779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2170</v>
      </c>
      <c r="H209" s="165">
        <v>151.69999999999999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2" customFormat="1" ht="24" customHeight="1">
      <c r="A210" s="29"/>
      <c r="B210" s="145"/>
      <c r="C210" s="146" t="s">
        <v>305</v>
      </c>
      <c r="D210" s="146" t="s">
        <v>158</v>
      </c>
      <c r="E210" s="147" t="s">
        <v>660</v>
      </c>
      <c r="F210" s="148" t="s">
        <v>661</v>
      </c>
      <c r="G210" s="149" t="s">
        <v>225</v>
      </c>
      <c r="H210" s="150">
        <v>405</v>
      </c>
      <c r="I210" s="151">
        <v>764.91</v>
      </c>
      <c r="J210" s="151">
        <f>ROUND(I210*H210,2)</f>
        <v>309788.55</v>
      </c>
      <c r="K210" s="148" t="s">
        <v>162</v>
      </c>
      <c r="L210" s="30"/>
      <c r="M210" s="152" t="s">
        <v>1</v>
      </c>
      <c r="N210" s="153" t="s">
        <v>39</v>
      </c>
      <c r="O210" s="154">
        <v>0.67200000000000004</v>
      </c>
      <c r="P210" s="154">
        <f>O210*H210</f>
        <v>272.16000000000003</v>
      </c>
      <c r="Q210" s="154">
        <v>0.58020000000000005</v>
      </c>
      <c r="R210" s="154">
        <f>Q210*H210</f>
        <v>234.98100000000002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163</v>
      </c>
      <c r="AT210" s="156" t="s">
        <v>158</v>
      </c>
      <c r="AU210" s="156" t="s">
        <v>83</v>
      </c>
      <c r="AY210" s="17" t="s">
        <v>156</v>
      </c>
      <c r="BE210" s="157">
        <f>IF(N210="základní",J210,0)</f>
        <v>309788.55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81</v>
      </c>
      <c r="BK210" s="157">
        <f>ROUND(I210*H210,2)</f>
        <v>309788.55</v>
      </c>
      <c r="BL210" s="17" t="s">
        <v>163</v>
      </c>
      <c r="BM210" s="156" t="s">
        <v>2171</v>
      </c>
    </row>
    <row r="211" spans="1:65" s="2" customFormat="1" ht="38.4">
      <c r="A211" s="29"/>
      <c r="B211" s="30"/>
      <c r="C211" s="29"/>
      <c r="D211" s="158" t="s">
        <v>165</v>
      </c>
      <c r="E211" s="29"/>
      <c r="F211" s="159" t="s">
        <v>663</v>
      </c>
      <c r="G211" s="29"/>
      <c r="H211" s="29"/>
      <c r="I211" s="29"/>
      <c r="J211" s="29"/>
      <c r="K211" s="29"/>
      <c r="L211" s="30"/>
      <c r="M211" s="160"/>
      <c r="N211" s="161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165</v>
      </c>
      <c r="AU211" s="17" t="s">
        <v>83</v>
      </c>
    </row>
    <row r="212" spans="1:65" s="13" customFormat="1">
      <c r="B212" s="162"/>
      <c r="D212" s="158" t="s">
        <v>167</v>
      </c>
      <c r="E212" s="163" t="s">
        <v>1</v>
      </c>
      <c r="F212" s="164" t="s">
        <v>2172</v>
      </c>
      <c r="H212" s="165">
        <v>405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167</v>
      </c>
      <c r="AU212" s="163" t="s">
        <v>83</v>
      </c>
      <c r="AV212" s="13" t="s">
        <v>83</v>
      </c>
      <c r="AW212" s="13" t="s">
        <v>30</v>
      </c>
      <c r="AX212" s="13" t="s">
        <v>74</v>
      </c>
      <c r="AY212" s="163" t="s">
        <v>156</v>
      </c>
    </row>
    <row r="213" spans="1:65" s="14" customFormat="1">
      <c r="B213" s="169"/>
      <c r="D213" s="158" t="s">
        <v>167</v>
      </c>
      <c r="E213" s="170" t="s">
        <v>1</v>
      </c>
      <c r="F213" s="171" t="s">
        <v>172</v>
      </c>
      <c r="H213" s="172">
        <v>405</v>
      </c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167</v>
      </c>
      <c r="AU213" s="170" t="s">
        <v>83</v>
      </c>
      <c r="AV213" s="14" t="s">
        <v>163</v>
      </c>
      <c r="AW213" s="14" t="s">
        <v>30</v>
      </c>
      <c r="AX213" s="14" t="s">
        <v>81</v>
      </c>
      <c r="AY213" s="170" t="s">
        <v>156</v>
      </c>
    </row>
    <row r="214" spans="1:65" s="2" customFormat="1" ht="24" customHeight="1">
      <c r="A214" s="29"/>
      <c r="B214" s="145"/>
      <c r="C214" s="146" t="s">
        <v>311</v>
      </c>
      <c r="D214" s="146" t="s">
        <v>158</v>
      </c>
      <c r="E214" s="147" t="s">
        <v>1217</v>
      </c>
      <c r="F214" s="148" t="s">
        <v>1218</v>
      </c>
      <c r="G214" s="149" t="s">
        <v>225</v>
      </c>
      <c r="H214" s="150">
        <v>405</v>
      </c>
      <c r="I214" s="151">
        <v>89.66</v>
      </c>
      <c r="J214" s="151">
        <f>ROUND(I214*H214,2)</f>
        <v>36312.300000000003</v>
      </c>
      <c r="K214" s="148" t="s">
        <v>162</v>
      </c>
      <c r="L214" s="30"/>
      <c r="M214" s="152" t="s">
        <v>1</v>
      </c>
      <c r="N214" s="153" t="s">
        <v>39</v>
      </c>
      <c r="O214" s="154">
        <v>0.124</v>
      </c>
      <c r="P214" s="154">
        <f>O214*H214</f>
        <v>50.22</v>
      </c>
      <c r="Q214" s="154">
        <v>0.10353999999999999</v>
      </c>
      <c r="R214" s="154">
        <f>Q214*H214</f>
        <v>41.933699999999995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163</v>
      </c>
      <c r="AT214" s="156" t="s">
        <v>158</v>
      </c>
      <c r="AU214" s="156" t="s">
        <v>83</v>
      </c>
      <c r="AY214" s="17" t="s">
        <v>156</v>
      </c>
      <c r="BE214" s="157">
        <f>IF(N214="základní",J214,0)</f>
        <v>36312.300000000003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81</v>
      </c>
      <c r="BK214" s="157">
        <f>ROUND(I214*H214,2)</f>
        <v>36312.300000000003</v>
      </c>
      <c r="BL214" s="17" t="s">
        <v>163</v>
      </c>
      <c r="BM214" s="156" t="s">
        <v>2173</v>
      </c>
    </row>
    <row r="215" spans="1:65" s="2" customFormat="1" ht="28.8">
      <c r="A215" s="29"/>
      <c r="B215" s="30"/>
      <c r="C215" s="29"/>
      <c r="D215" s="158" t="s">
        <v>165</v>
      </c>
      <c r="E215" s="29"/>
      <c r="F215" s="159" t="s">
        <v>1220</v>
      </c>
      <c r="G215" s="29"/>
      <c r="H215" s="29"/>
      <c r="I215" s="29"/>
      <c r="J215" s="29"/>
      <c r="K215" s="29"/>
      <c r="L215" s="30"/>
      <c r="M215" s="160"/>
      <c r="N215" s="161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165</v>
      </c>
      <c r="AU215" s="17" t="s">
        <v>83</v>
      </c>
    </row>
    <row r="216" spans="1:65" s="13" customFormat="1">
      <c r="B216" s="162"/>
      <c r="D216" s="158" t="s">
        <v>167</v>
      </c>
      <c r="E216" s="163" t="s">
        <v>1</v>
      </c>
      <c r="F216" s="164" t="s">
        <v>2172</v>
      </c>
      <c r="H216" s="165">
        <v>405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167</v>
      </c>
      <c r="AU216" s="163" t="s">
        <v>83</v>
      </c>
      <c r="AV216" s="13" t="s">
        <v>83</v>
      </c>
      <c r="AW216" s="13" t="s">
        <v>30</v>
      </c>
      <c r="AX216" s="13" t="s">
        <v>81</v>
      </c>
      <c r="AY216" s="163" t="s">
        <v>156</v>
      </c>
    </row>
    <row r="217" spans="1:65" s="12" customFormat="1" ht="22.95" customHeight="1">
      <c r="B217" s="133"/>
      <c r="D217" s="134" t="s">
        <v>73</v>
      </c>
      <c r="E217" s="143" t="s">
        <v>208</v>
      </c>
      <c r="F217" s="143" t="s">
        <v>788</v>
      </c>
      <c r="J217" s="144">
        <f>BK217</f>
        <v>16611.3</v>
      </c>
      <c r="L217" s="133"/>
      <c r="M217" s="137"/>
      <c r="N217" s="138"/>
      <c r="O217" s="138"/>
      <c r="P217" s="139">
        <f>SUM(P218:P223)</f>
        <v>11.516999999999999</v>
      </c>
      <c r="Q217" s="138"/>
      <c r="R217" s="139">
        <f>SUM(R218:R223)</f>
        <v>1.4228399999999999</v>
      </c>
      <c r="S217" s="138"/>
      <c r="T217" s="140">
        <f>SUM(T218:T223)</f>
        <v>0</v>
      </c>
      <c r="AR217" s="134" t="s">
        <v>81</v>
      </c>
      <c r="AT217" s="141" t="s">
        <v>73</v>
      </c>
      <c r="AU217" s="141" t="s">
        <v>81</v>
      </c>
      <c r="AY217" s="134" t="s">
        <v>156</v>
      </c>
      <c r="BK217" s="142">
        <f>SUM(BK218:BK223)</f>
        <v>16611.3</v>
      </c>
    </row>
    <row r="218" spans="1:65" s="2" customFormat="1" ht="24" customHeight="1">
      <c r="A218" s="29"/>
      <c r="B218" s="145"/>
      <c r="C218" s="146" t="s">
        <v>317</v>
      </c>
      <c r="D218" s="146" t="s">
        <v>158</v>
      </c>
      <c r="E218" s="147" t="s">
        <v>2174</v>
      </c>
      <c r="F218" s="148" t="s">
        <v>2175</v>
      </c>
      <c r="G218" s="149" t="s">
        <v>531</v>
      </c>
      <c r="H218" s="150">
        <v>3</v>
      </c>
      <c r="I218" s="151">
        <v>2248.7600000000002</v>
      </c>
      <c r="J218" s="151">
        <f>ROUND(I218*H218,2)</f>
        <v>6746.28</v>
      </c>
      <c r="K218" s="148" t="s">
        <v>162</v>
      </c>
      <c r="L218" s="30"/>
      <c r="M218" s="152" t="s">
        <v>1</v>
      </c>
      <c r="N218" s="153" t="s">
        <v>39</v>
      </c>
      <c r="O218" s="154">
        <v>3.839</v>
      </c>
      <c r="P218" s="154">
        <f>O218*H218</f>
        <v>11.516999999999999</v>
      </c>
      <c r="Q218" s="154">
        <v>0.42368</v>
      </c>
      <c r="R218" s="154">
        <f>Q218*H218</f>
        <v>1.2710399999999999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6746.28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6746.28</v>
      </c>
      <c r="BL218" s="17" t="s">
        <v>163</v>
      </c>
      <c r="BM218" s="156" t="s">
        <v>2176</v>
      </c>
    </row>
    <row r="219" spans="1:65" s="2" customFormat="1" ht="19.2">
      <c r="A219" s="29"/>
      <c r="B219" s="30"/>
      <c r="C219" s="29"/>
      <c r="D219" s="158" t="s">
        <v>165</v>
      </c>
      <c r="E219" s="29"/>
      <c r="F219" s="159" t="s">
        <v>2177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178</v>
      </c>
      <c r="H220" s="165">
        <v>3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16.5" customHeight="1">
      <c r="A221" s="29"/>
      <c r="B221" s="145"/>
      <c r="C221" s="176" t="s">
        <v>322</v>
      </c>
      <c r="D221" s="176" t="s">
        <v>254</v>
      </c>
      <c r="E221" s="177" t="s">
        <v>2178</v>
      </c>
      <c r="F221" s="178" t="s">
        <v>2179</v>
      </c>
      <c r="G221" s="179" t="s">
        <v>531</v>
      </c>
      <c r="H221" s="180">
        <v>3</v>
      </c>
      <c r="I221" s="181">
        <v>3288.34</v>
      </c>
      <c r="J221" s="181">
        <f>ROUND(I221*H221,2)</f>
        <v>9865.02</v>
      </c>
      <c r="K221" s="178" t="s">
        <v>162</v>
      </c>
      <c r="L221" s="182"/>
      <c r="M221" s="183" t="s">
        <v>1</v>
      </c>
      <c r="N221" s="184" t="s">
        <v>39</v>
      </c>
      <c r="O221" s="154">
        <v>0</v>
      </c>
      <c r="P221" s="154">
        <f>O221*H221</f>
        <v>0</v>
      </c>
      <c r="Q221" s="154">
        <v>5.0599999999999999E-2</v>
      </c>
      <c r="R221" s="154">
        <f>Q221*H221</f>
        <v>0.15179999999999999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208</v>
      </c>
      <c r="AT221" s="156" t="s">
        <v>254</v>
      </c>
      <c r="AU221" s="156" t="s">
        <v>83</v>
      </c>
      <c r="AY221" s="17" t="s">
        <v>156</v>
      </c>
      <c r="BE221" s="157">
        <f>IF(N221="základní",J221,0)</f>
        <v>9865.02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9865.02</v>
      </c>
      <c r="BL221" s="17" t="s">
        <v>163</v>
      </c>
      <c r="BM221" s="156" t="s">
        <v>2180</v>
      </c>
    </row>
    <row r="222" spans="1:65" s="2" customFormat="1">
      <c r="A222" s="29"/>
      <c r="B222" s="30"/>
      <c r="C222" s="29"/>
      <c r="D222" s="158" t="s">
        <v>165</v>
      </c>
      <c r="E222" s="29"/>
      <c r="F222" s="159" t="s">
        <v>2179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178</v>
      </c>
      <c r="H223" s="165">
        <v>3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12" customFormat="1" ht="22.95" customHeight="1">
      <c r="B224" s="133"/>
      <c r="D224" s="134" t="s">
        <v>73</v>
      </c>
      <c r="E224" s="143" t="s">
        <v>214</v>
      </c>
      <c r="F224" s="143" t="s">
        <v>288</v>
      </c>
      <c r="J224" s="144">
        <f>BK224</f>
        <v>140222.17000000001</v>
      </c>
      <c r="L224" s="133"/>
      <c r="M224" s="137"/>
      <c r="N224" s="138"/>
      <c r="O224" s="138"/>
      <c r="P224" s="139">
        <f>P225+SUM(P226:P237)</f>
        <v>339.83359999999999</v>
      </c>
      <c r="Q224" s="138"/>
      <c r="R224" s="139">
        <f>R225+SUM(R226:R237)</f>
        <v>0.18962499999999999</v>
      </c>
      <c r="S224" s="138"/>
      <c r="T224" s="140">
        <f>T225+SUM(T226:T237)</f>
        <v>209.21289999999999</v>
      </c>
      <c r="AR224" s="134" t="s">
        <v>81</v>
      </c>
      <c r="AT224" s="141" t="s">
        <v>73</v>
      </c>
      <c r="AU224" s="141" t="s">
        <v>81</v>
      </c>
      <c r="AY224" s="134" t="s">
        <v>156</v>
      </c>
      <c r="BK224" s="142">
        <f>BK225+SUM(BK226:BK237)</f>
        <v>140222.17000000001</v>
      </c>
    </row>
    <row r="225" spans="1:65" s="2" customFormat="1" ht="24" customHeight="1">
      <c r="A225" s="29"/>
      <c r="B225" s="145"/>
      <c r="C225" s="146" t="s">
        <v>326</v>
      </c>
      <c r="D225" s="146" t="s">
        <v>158</v>
      </c>
      <c r="E225" s="147" t="s">
        <v>821</v>
      </c>
      <c r="F225" s="148" t="s">
        <v>822</v>
      </c>
      <c r="G225" s="149" t="s">
        <v>291</v>
      </c>
      <c r="H225" s="150">
        <v>303.39999999999998</v>
      </c>
      <c r="I225" s="151">
        <v>79.75</v>
      </c>
      <c r="J225" s="151">
        <f>ROUND(I225*H225,2)</f>
        <v>24196.15</v>
      </c>
      <c r="K225" s="148" t="s">
        <v>162</v>
      </c>
      <c r="L225" s="30"/>
      <c r="M225" s="152" t="s">
        <v>1</v>
      </c>
      <c r="N225" s="153" t="s">
        <v>39</v>
      </c>
      <c r="O225" s="154">
        <v>0.186</v>
      </c>
      <c r="P225" s="154">
        <f>O225*H225</f>
        <v>56.432399999999994</v>
      </c>
      <c r="Q225" s="154">
        <v>6.0999999999999997E-4</v>
      </c>
      <c r="R225" s="154">
        <f>Q225*H225</f>
        <v>0.18507399999999999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163</v>
      </c>
      <c r="AT225" s="156" t="s">
        <v>158</v>
      </c>
      <c r="AU225" s="156" t="s">
        <v>83</v>
      </c>
      <c r="AY225" s="17" t="s">
        <v>156</v>
      </c>
      <c r="BE225" s="157">
        <f>IF(N225="základní",J225,0)</f>
        <v>24196.15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81</v>
      </c>
      <c r="BK225" s="157">
        <f>ROUND(I225*H225,2)</f>
        <v>24196.15</v>
      </c>
      <c r="BL225" s="17" t="s">
        <v>163</v>
      </c>
      <c r="BM225" s="156" t="s">
        <v>2181</v>
      </c>
    </row>
    <row r="226" spans="1:65" s="2" customFormat="1" ht="38.4">
      <c r="A226" s="29"/>
      <c r="B226" s="30"/>
      <c r="C226" s="29"/>
      <c r="D226" s="158" t="s">
        <v>165</v>
      </c>
      <c r="E226" s="29"/>
      <c r="F226" s="159" t="s">
        <v>824</v>
      </c>
      <c r="G226" s="29"/>
      <c r="H226" s="29"/>
      <c r="I226" s="29"/>
      <c r="J226" s="29"/>
      <c r="K226" s="29"/>
      <c r="L226" s="30"/>
      <c r="M226" s="160"/>
      <c r="N226" s="161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165</v>
      </c>
      <c r="AU226" s="17" t="s">
        <v>83</v>
      </c>
    </row>
    <row r="227" spans="1:65" s="13" customFormat="1">
      <c r="B227" s="162"/>
      <c r="D227" s="158" t="s">
        <v>167</v>
      </c>
      <c r="E227" s="163" t="s">
        <v>1</v>
      </c>
      <c r="F227" s="164" t="s">
        <v>2182</v>
      </c>
      <c r="H227" s="165">
        <v>303.39999999999998</v>
      </c>
      <c r="L227" s="162"/>
      <c r="M227" s="166"/>
      <c r="N227" s="167"/>
      <c r="O227" s="167"/>
      <c r="P227" s="167"/>
      <c r="Q227" s="167"/>
      <c r="R227" s="167"/>
      <c r="S227" s="167"/>
      <c r="T227" s="168"/>
      <c r="AT227" s="163" t="s">
        <v>167</v>
      </c>
      <c r="AU227" s="163" t="s">
        <v>83</v>
      </c>
      <c r="AV227" s="13" t="s">
        <v>83</v>
      </c>
      <c r="AW227" s="13" t="s">
        <v>30</v>
      </c>
      <c r="AX227" s="13" t="s">
        <v>81</v>
      </c>
      <c r="AY227" s="163" t="s">
        <v>156</v>
      </c>
    </row>
    <row r="228" spans="1:65" s="2" customFormat="1" ht="16.5" customHeight="1">
      <c r="A228" s="29"/>
      <c r="B228" s="145"/>
      <c r="C228" s="146" t="s">
        <v>332</v>
      </c>
      <c r="D228" s="146" t="s">
        <v>158</v>
      </c>
      <c r="E228" s="147" t="s">
        <v>950</v>
      </c>
      <c r="F228" s="148" t="s">
        <v>951</v>
      </c>
      <c r="G228" s="149" t="s">
        <v>291</v>
      </c>
      <c r="H228" s="150">
        <v>303.39999999999998</v>
      </c>
      <c r="I228" s="151">
        <v>62.67</v>
      </c>
      <c r="J228" s="151">
        <f>ROUND(I228*H228,2)</f>
        <v>19014.080000000002</v>
      </c>
      <c r="K228" s="148" t="s">
        <v>162</v>
      </c>
      <c r="L228" s="30"/>
      <c r="M228" s="152" t="s">
        <v>1</v>
      </c>
      <c r="N228" s="153" t="s">
        <v>39</v>
      </c>
      <c r="O228" s="154">
        <v>0.155</v>
      </c>
      <c r="P228" s="154">
        <f>O228*H228</f>
        <v>47.026999999999994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163</v>
      </c>
      <c r="AT228" s="156" t="s">
        <v>158</v>
      </c>
      <c r="AU228" s="156" t="s">
        <v>83</v>
      </c>
      <c r="AY228" s="17" t="s">
        <v>156</v>
      </c>
      <c r="BE228" s="157">
        <f>IF(N228="základní",J228,0)</f>
        <v>19014.080000000002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81</v>
      </c>
      <c r="BK228" s="157">
        <f>ROUND(I228*H228,2)</f>
        <v>19014.080000000002</v>
      </c>
      <c r="BL228" s="17" t="s">
        <v>163</v>
      </c>
      <c r="BM228" s="156" t="s">
        <v>2183</v>
      </c>
    </row>
    <row r="229" spans="1:65" s="2" customFormat="1" ht="19.2">
      <c r="A229" s="29"/>
      <c r="B229" s="30"/>
      <c r="C229" s="29"/>
      <c r="D229" s="158" t="s">
        <v>165</v>
      </c>
      <c r="E229" s="29"/>
      <c r="F229" s="159" t="s">
        <v>953</v>
      </c>
      <c r="G229" s="29"/>
      <c r="H229" s="29"/>
      <c r="I229" s="29"/>
      <c r="J229" s="29"/>
      <c r="K229" s="29"/>
      <c r="L229" s="30"/>
      <c r="M229" s="160"/>
      <c r="N229" s="161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165</v>
      </c>
      <c r="AU229" s="17" t="s">
        <v>83</v>
      </c>
    </row>
    <row r="230" spans="1:65" s="13" customFormat="1">
      <c r="B230" s="162"/>
      <c r="D230" s="158" t="s">
        <v>167</v>
      </c>
      <c r="E230" s="163" t="s">
        <v>1</v>
      </c>
      <c r="F230" s="164" t="s">
        <v>2182</v>
      </c>
      <c r="H230" s="165">
        <v>303.39999999999998</v>
      </c>
      <c r="L230" s="162"/>
      <c r="M230" s="166"/>
      <c r="N230" s="167"/>
      <c r="O230" s="167"/>
      <c r="P230" s="167"/>
      <c r="Q230" s="167"/>
      <c r="R230" s="167"/>
      <c r="S230" s="167"/>
      <c r="T230" s="168"/>
      <c r="AT230" s="163" t="s">
        <v>167</v>
      </c>
      <c r="AU230" s="163" t="s">
        <v>83</v>
      </c>
      <c r="AV230" s="13" t="s">
        <v>83</v>
      </c>
      <c r="AW230" s="13" t="s">
        <v>30</v>
      </c>
      <c r="AX230" s="13" t="s">
        <v>81</v>
      </c>
      <c r="AY230" s="163" t="s">
        <v>156</v>
      </c>
    </row>
    <row r="231" spans="1:65" s="2" customFormat="1" ht="16.5" customHeight="1">
      <c r="A231" s="29"/>
      <c r="B231" s="145"/>
      <c r="C231" s="146" t="s">
        <v>337</v>
      </c>
      <c r="D231" s="146" t="s">
        <v>158</v>
      </c>
      <c r="E231" s="147" t="s">
        <v>825</v>
      </c>
      <c r="F231" s="148" t="s">
        <v>826</v>
      </c>
      <c r="G231" s="149" t="s">
        <v>291</v>
      </c>
      <c r="H231" s="150">
        <v>217.7</v>
      </c>
      <c r="I231" s="151">
        <v>121.24</v>
      </c>
      <c r="J231" s="151">
        <f>ROUND(I231*H231,2)</f>
        <v>26393.95</v>
      </c>
      <c r="K231" s="148" t="s">
        <v>162</v>
      </c>
      <c r="L231" s="30"/>
      <c r="M231" s="152" t="s">
        <v>1</v>
      </c>
      <c r="N231" s="153" t="s">
        <v>39</v>
      </c>
      <c r="O231" s="154">
        <v>0.30499999999999999</v>
      </c>
      <c r="P231" s="154">
        <f>O231*H231</f>
        <v>66.398499999999999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163</v>
      </c>
      <c r="AT231" s="156" t="s">
        <v>158</v>
      </c>
      <c r="AU231" s="156" t="s">
        <v>83</v>
      </c>
      <c r="AY231" s="17" t="s">
        <v>156</v>
      </c>
      <c r="BE231" s="157">
        <f>IF(N231="základní",J231,0)</f>
        <v>26393.95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81</v>
      </c>
      <c r="BK231" s="157">
        <f>ROUND(I231*H231,2)</f>
        <v>26393.95</v>
      </c>
      <c r="BL231" s="17" t="s">
        <v>163</v>
      </c>
      <c r="BM231" s="156" t="s">
        <v>2184</v>
      </c>
    </row>
    <row r="232" spans="1:65" s="2" customFormat="1" ht="19.2">
      <c r="A232" s="29"/>
      <c r="B232" s="30"/>
      <c r="C232" s="29"/>
      <c r="D232" s="158" t="s">
        <v>165</v>
      </c>
      <c r="E232" s="29"/>
      <c r="F232" s="159" t="s">
        <v>828</v>
      </c>
      <c r="G232" s="29"/>
      <c r="H232" s="29"/>
      <c r="I232" s="29"/>
      <c r="J232" s="29"/>
      <c r="K232" s="29"/>
      <c r="L232" s="30"/>
      <c r="M232" s="160"/>
      <c r="N232" s="161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165</v>
      </c>
      <c r="AU232" s="17" t="s">
        <v>83</v>
      </c>
    </row>
    <row r="233" spans="1:65" s="13" customFormat="1">
      <c r="B233" s="162"/>
      <c r="D233" s="158" t="s">
        <v>167</v>
      </c>
      <c r="E233" s="163" t="s">
        <v>1</v>
      </c>
      <c r="F233" s="164" t="s">
        <v>2185</v>
      </c>
      <c r="H233" s="165">
        <v>217.7</v>
      </c>
      <c r="L233" s="162"/>
      <c r="M233" s="166"/>
      <c r="N233" s="167"/>
      <c r="O233" s="167"/>
      <c r="P233" s="167"/>
      <c r="Q233" s="167"/>
      <c r="R233" s="167"/>
      <c r="S233" s="167"/>
      <c r="T233" s="168"/>
      <c r="AT233" s="163" t="s">
        <v>167</v>
      </c>
      <c r="AU233" s="163" t="s">
        <v>83</v>
      </c>
      <c r="AV233" s="13" t="s">
        <v>83</v>
      </c>
      <c r="AW233" s="13" t="s">
        <v>30</v>
      </c>
      <c r="AX233" s="13" t="s">
        <v>81</v>
      </c>
      <c r="AY233" s="163" t="s">
        <v>156</v>
      </c>
    </row>
    <row r="234" spans="1:65" s="2" customFormat="1" ht="24" customHeight="1">
      <c r="A234" s="29"/>
      <c r="B234" s="145"/>
      <c r="C234" s="146" t="s">
        <v>342</v>
      </c>
      <c r="D234" s="146" t="s">
        <v>158</v>
      </c>
      <c r="E234" s="147" t="s">
        <v>349</v>
      </c>
      <c r="F234" s="148" t="s">
        <v>350</v>
      </c>
      <c r="G234" s="149" t="s">
        <v>225</v>
      </c>
      <c r="H234" s="150">
        <v>366.7</v>
      </c>
      <c r="I234" s="151">
        <v>28.22</v>
      </c>
      <c r="J234" s="151">
        <f>ROUND(I234*H234,2)</f>
        <v>10348.27</v>
      </c>
      <c r="K234" s="148" t="s">
        <v>162</v>
      </c>
      <c r="L234" s="30"/>
      <c r="M234" s="152" t="s">
        <v>1</v>
      </c>
      <c r="N234" s="153" t="s">
        <v>39</v>
      </c>
      <c r="O234" s="154">
        <v>0.1</v>
      </c>
      <c r="P234" s="154">
        <f>O234*H234</f>
        <v>36.67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10348.27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10348.27</v>
      </c>
      <c r="BL234" s="17" t="s">
        <v>163</v>
      </c>
      <c r="BM234" s="156" t="s">
        <v>2186</v>
      </c>
    </row>
    <row r="235" spans="1:65" s="2" customFormat="1" ht="48">
      <c r="A235" s="29"/>
      <c r="B235" s="30"/>
      <c r="C235" s="29"/>
      <c r="D235" s="158" t="s">
        <v>165</v>
      </c>
      <c r="E235" s="29"/>
      <c r="F235" s="159" t="s">
        <v>352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2187</v>
      </c>
      <c r="H236" s="165">
        <v>366.7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12" customFormat="1" ht="20.85" customHeight="1">
      <c r="B237" s="133"/>
      <c r="D237" s="134" t="s">
        <v>73</v>
      </c>
      <c r="E237" s="143" t="s">
        <v>354</v>
      </c>
      <c r="F237" s="143" t="s">
        <v>355</v>
      </c>
      <c r="J237" s="144">
        <f>BK237</f>
        <v>60269.72</v>
      </c>
      <c r="L237" s="133"/>
      <c r="M237" s="137"/>
      <c r="N237" s="138"/>
      <c r="O237" s="138"/>
      <c r="P237" s="139">
        <f>SUM(P238:P250)</f>
        <v>133.3057</v>
      </c>
      <c r="Q237" s="138"/>
      <c r="R237" s="139">
        <f>SUM(R238:R250)</f>
        <v>4.5509999999999995E-3</v>
      </c>
      <c r="S237" s="138"/>
      <c r="T237" s="140">
        <f>SUM(T238:T250)</f>
        <v>209.21289999999999</v>
      </c>
      <c r="AR237" s="134" t="s">
        <v>81</v>
      </c>
      <c r="AT237" s="141" t="s">
        <v>73</v>
      </c>
      <c r="AU237" s="141" t="s">
        <v>83</v>
      </c>
      <c r="AY237" s="134" t="s">
        <v>156</v>
      </c>
      <c r="BK237" s="142">
        <f>SUM(BK238:BK250)</f>
        <v>60269.72</v>
      </c>
    </row>
    <row r="238" spans="1:65" s="2" customFormat="1" ht="24" customHeight="1">
      <c r="A238" s="29"/>
      <c r="B238" s="145"/>
      <c r="C238" s="146" t="s">
        <v>348</v>
      </c>
      <c r="D238" s="146" t="s">
        <v>158</v>
      </c>
      <c r="E238" s="147" t="s">
        <v>362</v>
      </c>
      <c r="F238" s="148" t="s">
        <v>363</v>
      </c>
      <c r="G238" s="149" t="s">
        <v>225</v>
      </c>
      <c r="H238" s="150">
        <v>366.7</v>
      </c>
      <c r="I238" s="151">
        <v>105.37</v>
      </c>
      <c r="J238" s="151">
        <f>ROUND(I238*H238,2)</f>
        <v>38639.18</v>
      </c>
      <c r="K238" s="148" t="s">
        <v>162</v>
      </c>
      <c r="L238" s="30"/>
      <c r="M238" s="152" t="s">
        <v>1</v>
      </c>
      <c r="N238" s="153" t="s">
        <v>39</v>
      </c>
      <c r="O238" s="154">
        <v>0.30599999999999999</v>
      </c>
      <c r="P238" s="154">
        <f>O238*H238</f>
        <v>112.2102</v>
      </c>
      <c r="Q238" s="154">
        <v>0</v>
      </c>
      <c r="R238" s="154">
        <f>Q238*H238</f>
        <v>0</v>
      </c>
      <c r="S238" s="154">
        <v>0.48</v>
      </c>
      <c r="T238" s="155">
        <f>S238*H238</f>
        <v>176.01599999999999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163</v>
      </c>
      <c r="AT238" s="156" t="s">
        <v>158</v>
      </c>
      <c r="AU238" s="156" t="s">
        <v>178</v>
      </c>
      <c r="AY238" s="17" t="s">
        <v>156</v>
      </c>
      <c r="BE238" s="157">
        <f>IF(N238="základní",J238,0)</f>
        <v>38639.18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81</v>
      </c>
      <c r="BK238" s="157">
        <f>ROUND(I238*H238,2)</f>
        <v>38639.18</v>
      </c>
      <c r="BL238" s="17" t="s">
        <v>163</v>
      </c>
      <c r="BM238" s="156" t="s">
        <v>2188</v>
      </c>
    </row>
    <row r="239" spans="1:65" s="2" customFormat="1" ht="28.8">
      <c r="A239" s="29"/>
      <c r="B239" s="30"/>
      <c r="C239" s="29"/>
      <c r="D239" s="158" t="s">
        <v>165</v>
      </c>
      <c r="E239" s="29"/>
      <c r="F239" s="159" t="s">
        <v>365</v>
      </c>
      <c r="G239" s="29"/>
      <c r="H239" s="29"/>
      <c r="I239" s="29"/>
      <c r="J239" s="29"/>
      <c r="K239" s="29"/>
      <c r="L239" s="30"/>
      <c r="M239" s="160"/>
      <c r="N239" s="161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165</v>
      </c>
      <c r="AU239" s="17" t="s">
        <v>178</v>
      </c>
    </row>
    <row r="240" spans="1:65" s="2" customFormat="1" ht="19.2">
      <c r="A240" s="29"/>
      <c r="B240" s="30"/>
      <c r="C240" s="29"/>
      <c r="D240" s="158" t="s">
        <v>366</v>
      </c>
      <c r="E240" s="29"/>
      <c r="F240" s="185" t="s">
        <v>367</v>
      </c>
      <c r="G240" s="29"/>
      <c r="H240" s="29"/>
      <c r="I240" s="29"/>
      <c r="J240" s="29"/>
      <c r="K240" s="29"/>
      <c r="L240" s="30"/>
      <c r="M240" s="160"/>
      <c r="N240" s="161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366</v>
      </c>
      <c r="AU240" s="17" t="s">
        <v>178</v>
      </c>
    </row>
    <row r="241" spans="1:65" s="13" customFormat="1">
      <c r="B241" s="162"/>
      <c r="D241" s="158" t="s">
        <v>167</v>
      </c>
      <c r="E241" s="163" t="s">
        <v>1</v>
      </c>
      <c r="F241" s="164" t="s">
        <v>2189</v>
      </c>
      <c r="H241" s="165">
        <v>366.7</v>
      </c>
      <c r="L241" s="162"/>
      <c r="M241" s="166"/>
      <c r="N241" s="167"/>
      <c r="O241" s="167"/>
      <c r="P241" s="167"/>
      <c r="Q241" s="167"/>
      <c r="R241" s="167"/>
      <c r="S241" s="167"/>
      <c r="T241" s="168"/>
      <c r="AT241" s="163" t="s">
        <v>167</v>
      </c>
      <c r="AU241" s="163" t="s">
        <v>178</v>
      </c>
      <c r="AV241" s="13" t="s">
        <v>83</v>
      </c>
      <c r="AW241" s="13" t="s">
        <v>30</v>
      </c>
      <c r="AX241" s="13" t="s">
        <v>81</v>
      </c>
      <c r="AY241" s="163" t="s">
        <v>156</v>
      </c>
    </row>
    <row r="242" spans="1:65" s="2" customFormat="1" ht="24" customHeight="1">
      <c r="A242" s="29"/>
      <c r="B242" s="145"/>
      <c r="C242" s="146" t="s">
        <v>356</v>
      </c>
      <c r="D242" s="146" t="s">
        <v>158</v>
      </c>
      <c r="E242" s="147" t="s">
        <v>1297</v>
      </c>
      <c r="F242" s="148" t="s">
        <v>1298</v>
      </c>
      <c r="G242" s="149" t="s">
        <v>225</v>
      </c>
      <c r="H242" s="150">
        <v>75.849999999999994</v>
      </c>
      <c r="I242" s="151">
        <v>74.709999999999994</v>
      </c>
      <c r="J242" s="151">
        <f>ROUND(I242*H242,2)</f>
        <v>5666.75</v>
      </c>
      <c r="K242" s="148" t="s">
        <v>162</v>
      </c>
      <c r="L242" s="30"/>
      <c r="M242" s="152" t="s">
        <v>1</v>
      </c>
      <c r="N242" s="153" t="s">
        <v>39</v>
      </c>
      <c r="O242" s="154">
        <v>0.13</v>
      </c>
      <c r="P242" s="154">
        <f>O242*H242</f>
        <v>9.8605</v>
      </c>
      <c r="Q242" s="154">
        <v>0</v>
      </c>
      <c r="R242" s="154">
        <f>Q242*H242</f>
        <v>0</v>
      </c>
      <c r="S242" s="154">
        <v>0.22</v>
      </c>
      <c r="T242" s="155">
        <f>S242*H242</f>
        <v>16.686999999999998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163</v>
      </c>
      <c r="AT242" s="156" t="s">
        <v>158</v>
      </c>
      <c r="AU242" s="156" t="s">
        <v>178</v>
      </c>
      <c r="AY242" s="17" t="s">
        <v>156</v>
      </c>
      <c r="BE242" s="157">
        <f>IF(N242="základní",J242,0)</f>
        <v>5666.75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81</v>
      </c>
      <c r="BK242" s="157">
        <f>ROUND(I242*H242,2)</f>
        <v>5666.75</v>
      </c>
      <c r="BL242" s="17" t="s">
        <v>163</v>
      </c>
      <c r="BM242" s="156" t="s">
        <v>2190</v>
      </c>
    </row>
    <row r="243" spans="1:65" s="2" customFormat="1" ht="38.4">
      <c r="A243" s="29"/>
      <c r="B243" s="30"/>
      <c r="C243" s="29"/>
      <c r="D243" s="158" t="s">
        <v>165</v>
      </c>
      <c r="E243" s="29"/>
      <c r="F243" s="159" t="s">
        <v>1300</v>
      </c>
      <c r="G243" s="29"/>
      <c r="H243" s="29"/>
      <c r="I243" s="29"/>
      <c r="J243" s="29"/>
      <c r="K243" s="29"/>
      <c r="L243" s="30"/>
      <c r="M243" s="160"/>
      <c r="N243" s="161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165</v>
      </c>
      <c r="AU243" s="17" t="s">
        <v>178</v>
      </c>
    </row>
    <row r="244" spans="1:65" s="13" customFormat="1">
      <c r="B244" s="162"/>
      <c r="D244" s="158" t="s">
        <v>167</v>
      </c>
      <c r="E244" s="163" t="s">
        <v>1</v>
      </c>
      <c r="F244" s="164" t="s">
        <v>2164</v>
      </c>
      <c r="H244" s="165">
        <v>75.849999999999994</v>
      </c>
      <c r="L244" s="162"/>
      <c r="M244" s="166"/>
      <c r="N244" s="167"/>
      <c r="O244" s="167"/>
      <c r="P244" s="167"/>
      <c r="Q244" s="167"/>
      <c r="R244" s="167"/>
      <c r="S244" s="167"/>
      <c r="T244" s="168"/>
      <c r="AT244" s="163" t="s">
        <v>167</v>
      </c>
      <c r="AU244" s="163" t="s">
        <v>178</v>
      </c>
      <c r="AV244" s="13" t="s">
        <v>83</v>
      </c>
      <c r="AW244" s="13" t="s">
        <v>30</v>
      </c>
      <c r="AX244" s="13" t="s">
        <v>81</v>
      </c>
      <c r="AY244" s="163" t="s">
        <v>156</v>
      </c>
    </row>
    <row r="245" spans="1:65" s="2" customFormat="1" ht="24" customHeight="1">
      <c r="A245" s="29"/>
      <c r="B245" s="145"/>
      <c r="C245" s="146" t="s">
        <v>361</v>
      </c>
      <c r="D245" s="146" t="s">
        <v>158</v>
      </c>
      <c r="E245" s="147" t="s">
        <v>381</v>
      </c>
      <c r="F245" s="148" t="s">
        <v>382</v>
      </c>
      <c r="G245" s="149" t="s">
        <v>225</v>
      </c>
      <c r="H245" s="150">
        <v>2.8</v>
      </c>
      <c r="I245" s="151">
        <v>102.54</v>
      </c>
      <c r="J245" s="151">
        <f>ROUND(I245*H245,2)</f>
        <v>287.11</v>
      </c>
      <c r="K245" s="148" t="s">
        <v>162</v>
      </c>
      <c r="L245" s="30"/>
      <c r="M245" s="152" t="s">
        <v>1</v>
      </c>
      <c r="N245" s="153" t="s">
        <v>39</v>
      </c>
      <c r="O245" s="154">
        <v>0.22</v>
      </c>
      <c r="P245" s="154">
        <f>O245*H245</f>
        <v>0.61599999999999999</v>
      </c>
      <c r="Q245" s="154">
        <v>0</v>
      </c>
      <c r="R245" s="154">
        <f>Q245*H245</f>
        <v>0</v>
      </c>
      <c r="S245" s="154">
        <v>0.316</v>
      </c>
      <c r="T245" s="155">
        <f>S245*H245</f>
        <v>0.88479999999999992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163</v>
      </c>
      <c r="AT245" s="156" t="s">
        <v>158</v>
      </c>
      <c r="AU245" s="156" t="s">
        <v>178</v>
      </c>
      <c r="AY245" s="17" t="s">
        <v>156</v>
      </c>
      <c r="BE245" s="157">
        <f>IF(N245="základní",J245,0)</f>
        <v>287.11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81</v>
      </c>
      <c r="BK245" s="157">
        <f>ROUND(I245*H245,2)</f>
        <v>287.11</v>
      </c>
      <c r="BL245" s="17" t="s">
        <v>163</v>
      </c>
      <c r="BM245" s="156" t="s">
        <v>2191</v>
      </c>
    </row>
    <row r="246" spans="1:65" s="2" customFormat="1" ht="38.4">
      <c r="A246" s="29"/>
      <c r="B246" s="30"/>
      <c r="C246" s="29"/>
      <c r="D246" s="158" t="s">
        <v>165</v>
      </c>
      <c r="E246" s="29"/>
      <c r="F246" s="159" t="s">
        <v>384</v>
      </c>
      <c r="G246" s="29"/>
      <c r="H246" s="29"/>
      <c r="I246" s="29"/>
      <c r="J246" s="29"/>
      <c r="K246" s="29"/>
      <c r="L246" s="30"/>
      <c r="M246" s="160"/>
      <c r="N246" s="161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165</v>
      </c>
      <c r="AU246" s="17" t="s">
        <v>178</v>
      </c>
    </row>
    <row r="247" spans="1:65" s="13" customFormat="1">
      <c r="B247" s="162"/>
      <c r="D247" s="158" t="s">
        <v>167</v>
      </c>
      <c r="E247" s="163" t="s">
        <v>1</v>
      </c>
      <c r="F247" s="164" t="s">
        <v>666</v>
      </c>
      <c r="H247" s="165">
        <v>2.8</v>
      </c>
      <c r="L247" s="162"/>
      <c r="M247" s="166"/>
      <c r="N247" s="167"/>
      <c r="O247" s="167"/>
      <c r="P247" s="167"/>
      <c r="Q247" s="167"/>
      <c r="R247" s="167"/>
      <c r="S247" s="167"/>
      <c r="T247" s="168"/>
      <c r="AT247" s="163" t="s">
        <v>167</v>
      </c>
      <c r="AU247" s="163" t="s">
        <v>178</v>
      </c>
      <c r="AV247" s="13" t="s">
        <v>83</v>
      </c>
      <c r="AW247" s="13" t="s">
        <v>30</v>
      </c>
      <c r="AX247" s="13" t="s">
        <v>81</v>
      </c>
      <c r="AY247" s="163" t="s">
        <v>156</v>
      </c>
    </row>
    <row r="248" spans="1:65" s="2" customFormat="1" ht="24" customHeight="1">
      <c r="A248" s="29"/>
      <c r="B248" s="145"/>
      <c r="C248" s="146" t="s">
        <v>369</v>
      </c>
      <c r="D248" s="146" t="s">
        <v>158</v>
      </c>
      <c r="E248" s="147" t="s">
        <v>970</v>
      </c>
      <c r="F248" s="148" t="s">
        <v>971</v>
      </c>
      <c r="G248" s="149" t="s">
        <v>225</v>
      </c>
      <c r="H248" s="150">
        <v>151.69999999999999</v>
      </c>
      <c r="I248" s="151">
        <v>103.34</v>
      </c>
      <c r="J248" s="151">
        <f>ROUND(I248*H248,2)</f>
        <v>15676.68</v>
      </c>
      <c r="K248" s="148" t="s">
        <v>162</v>
      </c>
      <c r="L248" s="30"/>
      <c r="M248" s="152" t="s">
        <v>1</v>
      </c>
      <c r="N248" s="153" t="s">
        <v>39</v>
      </c>
      <c r="O248" s="154">
        <v>7.0000000000000007E-2</v>
      </c>
      <c r="P248" s="154">
        <f>O248*H248</f>
        <v>10.619</v>
      </c>
      <c r="Q248" s="154">
        <v>3.0000000000000001E-5</v>
      </c>
      <c r="R248" s="154">
        <f>Q248*H248</f>
        <v>4.5509999999999995E-3</v>
      </c>
      <c r="S248" s="154">
        <v>0.10299999999999999</v>
      </c>
      <c r="T248" s="155">
        <f>S248*H248</f>
        <v>15.625099999999998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163</v>
      </c>
      <c r="AT248" s="156" t="s">
        <v>158</v>
      </c>
      <c r="AU248" s="156" t="s">
        <v>178</v>
      </c>
      <c r="AY248" s="17" t="s">
        <v>156</v>
      </c>
      <c r="BE248" s="157">
        <f>IF(N248="základní",J248,0)</f>
        <v>15676.68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81</v>
      </c>
      <c r="BK248" s="157">
        <f>ROUND(I248*H248,2)</f>
        <v>15676.68</v>
      </c>
      <c r="BL248" s="17" t="s">
        <v>163</v>
      </c>
      <c r="BM248" s="156" t="s">
        <v>2192</v>
      </c>
    </row>
    <row r="249" spans="1:65" s="2" customFormat="1" ht="28.8">
      <c r="A249" s="29"/>
      <c r="B249" s="30"/>
      <c r="C249" s="29"/>
      <c r="D249" s="158" t="s">
        <v>165</v>
      </c>
      <c r="E249" s="29"/>
      <c r="F249" s="159" t="s">
        <v>973</v>
      </c>
      <c r="G249" s="29"/>
      <c r="H249" s="29"/>
      <c r="I249" s="29"/>
      <c r="J249" s="29"/>
      <c r="K249" s="29"/>
      <c r="L249" s="30"/>
      <c r="M249" s="160"/>
      <c r="N249" s="161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165</v>
      </c>
      <c r="AU249" s="17" t="s">
        <v>178</v>
      </c>
    </row>
    <row r="250" spans="1:65" s="13" customFormat="1">
      <c r="B250" s="162"/>
      <c r="D250" s="158" t="s">
        <v>167</v>
      </c>
      <c r="E250" s="163" t="s">
        <v>1</v>
      </c>
      <c r="F250" s="164" t="s">
        <v>2170</v>
      </c>
      <c r="H250" s="165">
        <v>151.69999999999999</v>
      </c>
      <c r="L250" s="162"/>
      <c r="M250" s="166"/>
      <c r="N250" s="167"/>
      <c r="O250" s="167"/>
      <c r="P250" s="167"/>
      <c r="Q250" s="167"/>
      <c r="R250" s="167"/>
      <c r="S250" s="167"/>
      <c r="T250" s="168"/>
      <c r="AT250" s="163" t="s">
        <v>167</v>
      </c>
      <c r="AU250" s="163" t="s">
        <v>178</v>
      </c>
      <c r="AV250" s="13" t="s">
        <v>83</v>
      </c>
      <c r="AW250" s="13" t="s">
        <v>30</v>
      </c>
      <c r="AX250" s="13" t="s">
        <v>81</v>
      </c>
      <c r="AY250" s="163" t="s">
        <v>156</v>
      </c>
    </row>
    <row r="251" spans="1:65" s="12" customFormat="1" ht="22.95" customHeight="1">
      <c r="B251" s="133"/>
      <c r="D251" s="134" t="s">
        <v>73</v>
      </c>
      <c r="E251" s="143" t="s">
        <v>392</v>
      </c>
      <c r="F251" s="143" t="s">
        <v>393</v>
      </c>
      <c r="J251" s="144">
        <f>BK251</f>
        <v>53128.55</v>
      </c>
      <c r="L251" s="133"/>
      <c r="M251" s="137"/>
      <c r="N251" s="138"/>
      <c r="O251" s="138"/>
      <c r="P251" s="139">
        <f>SUM(P252:P269)</f>
        <v>8.2589199999999998</v>
      </c>
      <c r="Q251" s="138"/>
      <c r="R251" s="139">
        <f>SUM(R252:R269)</f>
        <v>0</v>
      </c>
      <c r="S251" s="138"/>
      <c r="T251" s="140">
        <f>SUM(T252:T269)</f>
        <v>0</v>
      </c>
      <c r="AR251" s="134" t="s">
        <v>81</v>
      </c>
      <c r="AT251" s="141" t="s">
        <v>73</v>
      </c>
      <c r="AU251" s="141" t="s">
        <v>81</v>
      </c>
      <c r="AY251" s="134" t="s">
        <v>156</v>
      </c>
      <c r="BK251" s="142">
        <f>SUM(BK252:BK269)</f>
        <v>53128.55</v>
      </c>
    </row>
    <row r="252" spans="1:65" s="2" customFormat="1" ht="16.5" customHeight="1">
      <c r="A252" s="29"/>
      <c r="B252" s="145"/>
      <c r="C252" s="146" t="s">
        <v>375</v>
      </c>
      <c r="D252" s="146" t="s">
        <v>158</v>
      </c>
      <c r="E252" s="147" t="s">
        <v>395</v>
      </c>
      <c r="F252" s="148" t="s">
        <v>396</v>
      </c>
      <c r="G252" s="149" t="s">
        <v>217</v>
      </c>
      <c r="H252" s="150">
        <v>15.625</v>
      </c>
      <c r="I252" s="151">
        <v>81.58</v>
      </c>
      <c r="J252" s="151">
        <f>ROUND(I252*H252,2)</f>
        <v>1274.69</v>
      </c>
      <c r="K252" s="148" t="s">
        <v>162</v>
      </c>
      <c r="L252" s="30"/>
      <c r="M252" s="152" t="s">
        <v>1</v>
      </c>
      <c r="N252" s="153" t="s">
        <v>39</v>
      </c>
      <c r="O252" s="154">
        <v>0.03</v>
      </c>
      <c r="P252" s="154">
        <f>O252*H252</f>
        <v>0.46875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163</v>
      </c>
      <c r="AT252" s="156" t="s">
        <v>158</v>
      </c>
      <c r="AU252" s="156" t="s">
        <v>83</v>
      </c>
      <c r="AY252" s="17" t="s">
        <v>156</v>
      </c>
      <c r="BE252" s="157">
        <f>IF(N252="základní",J252,0)</f>
        <v>1274.69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81</v>
      </c>
      <c r="BK252" s="157">
        <f>ROUND(I252*H252,2)</f>
        <v>1274.69</v>
      </c>
      <c r="BL252" s="17" t="s">
        <v>163</v>
      </c>
      <c r="BM252" s="156" t="s">
        <v>2193</v>
      </c>
    </row>
    <row r="253" spans="1:65" s="2" customFormat="1" ht="28.8">
      <c r="A253" s="29"/>
      <c r="B253" s="30"/>
      <c r="C253" s="29"/>
      <c r="D253" s="158" t="s">
        <v>165</v>
      </c>
      <c r="E253" s="29"/>
      <c r="F253" s="159" t="s">
        <v>398</v>
      </c>
      <c r="G253" s="29"/>
      <c r="H253" s="29"/>
      <c r="I253" s="29"/>
      <c r="J253" s="29"/>
      <c r="K253" s="29"/>
      <c r="L253" s="30"/>
      <c r="M253" s="160"/>
      <c r="N253" s="161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165</v>
      </c>
      <c r="AU253" s="17" t="s">
        <v>83</v>
      </c>
    </row>
    <row r="254" spans="1:65" s="13" customFormat="1">
      <c r="B254" s="162"/>
      <c r="D254" s="158" t="s">
        <v>167</v>
      </c>
      <c r="E254" s="163" t="s">
        <v>1</v>
      </c>
      <c r="F254" s="164" t="s">
        <v>2194</v>
      </c>
      <c r="H254" s="165">
        <v>15.625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167</v>
      </c>
      <c r="AU254" s="163" t="s">
        <v>83</v>
      </c>
      <c r="AV254" s="13" t="s">
        <v>83</v>
      </c>
      <c r="AW254" s="13" t="s">
        <v>30</v>
      </c>
      <c r="AX254" s="13" t="s">
        <v>81</v>
      </c>
      <c r="AY254" s="163" t="s">
        <v>156</v>
      </c>
    </row>
    <row r="255" spans="1:65" s="2" customFormat="1" ht="24" customHeight="1">
      <c r="A255" s="29"/>
      <c r="B255" s="145"/>
      <c r="C255" s="146" t="s">
        <v>380</v>
      </c>
      <c r="D255" s="146" t="s">
        <v>158</v>
      </c>
      <c r="E255" s="147" t="s">
        <v>401</v>
      </c>
      <c r="F255" s="148" t="s">
        <v>402</v>
      </c>
      <c r="G255" s="149" t="s">
        <v>217</v>
      </c>
      <c r="H255" s="150">
        <v>296.875</v>
      </c>
      <c r="I255" s="151">
        <v>7.37</v>
      </c>
      <c r="J255" s="151">
        <f>ROUND(I255*H255,2)</f>
        <v>2187.9699999999998</v>
      </c>
      <c r="K255" s="148" t="s">
        <v>162</v>
      </c>
      <c r="L255" s="30"/>
      <c r="M255" s="152" t="s">
        <v>1</v>
      </c>
      <c r="N255" s="153" t="s">
        <v>39</v>
      </c>
      <c r="O255" s="154">
        <v>2E-3</v>
      </c>
      <c r="P255" s="154">
        <f>O255*H255</f>
        <v>0.59375</v>
      </c>
      <c r="Q255" s="154">
        <v>0</v>
      </c>
      <c r="R255" s="154">
        <f>Q255*H255</f>
        <v>0</v>
      </c>
      <c r="S255" s="154">
        <v>0</v>
      </c>
      <c r="T255" s="155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163</v>
      </c>
      <c r="AT255" s="156" t="s">
        <v>158</v>
      </c>
      <c r="AU255" s="156" t="s">
        <v>83</v>
      </c>
      <c r="AY255" s="17" t="s">
        <v>156</v>
      </c>
      <c r="BE255" s="157">
        <f>IF(N255="základní",J255,0)</f>
        <v>2187.9699999999998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7" t="s">
        <v>81</v>
      </c>
      <c r="BK255" s="157">
        <f>ROUND(I255*H255,2)</f>
        <v>2187.9699999999998</v>
      </c>
      <c r="BL255" s="17" t="s">
        <v>163</v>
      </c>
      <c r="BM255" s="156" t="s">
        <v>2195</v>
      </c>
    </row>
    <row r="256" spans="1:65" s="2" customFormat="1" ht="28.8">
      <c r="A256" s="29"/>
      <c r="B256" s="30"/>
      <c r="C256" s="29"/>
      <c r="D256" s="158" t="s">
        <v>165</v>
      </c>
      <c r="E256" s="29"/>
      <c r="F256" s="159" t="s">
        <v>404</v>
      </c>
      <c r="G256" s="29"/>
      <c r="H256" s="29"/>
      <c r="I256" s="29"/>
      <c r="J256" s="29"/>
      <c r="K256" s="29"/>
      <c r="L256" s="30"/>
      <c r="M256" s="160"/>
      <c r="N256" s="161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165</v>
      </c>
      <c r="AU256" s="17" t="s">
        <v>83</v>
      </c>
    </row>
    <row r="257" spans="1:65" s="13" customFormat="1">
      <c r="B257" s="162"/>
      <c r="D257" s="158" t="s">
        <v>167</v>
      </c>
      <c r="E257" s="163" t="s">
        <v>1</v>
      </c>
      <c r="F257" s="164" t="s">
        <v>2196</v>
      </c>
      <c r="H257" s="165">
        <v>296.875</v>
      </c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167</v>
      </c>
      <c r="AU257" s="163" t="s">
        <v>83</v>
      </c>
      <c r="AV257" s="13" t="s">
        <v>83</v>
      </c>
      <c r="AW257" s="13" t="s">
        <v>30</v>
      </c>
      <c r="AX257" s="13" t="s">
        <v>81</v>
      </c>
      <c r="AY257" s="163" t="s">
        <v>156</v>
      </c>
    </row>
    <row r="258" spans="1:65" s="2" customFormat="1" ht="16.5" customHeight="1">
      <c r="A258" s="29"/>
      <c r="B258" s="145"/>
      <c r="C258" s="146" t="s">
        <v>386</v>
      </c>
      <c r="D258" s="146" t="s">
        <v>158</v>
      </c>
      <c r="E258" s="147" t="s">
        <v>407</v>
      </c>
      <c r="F258" s="148" t="s">
        <v>408</v>
      </c>
      <c r="G258" s="149" t="s">
        <v>217</v>
      </c>
      <c r="H258" s="150">
        <v>193.58799999999999</v>
      </c>
      <c r="I258" s="151">
        <v>132.31</v>
      </c>
      <c r="J258" s="151">
        <f>ROUND(I258*H258,2)</f>
        <v>25613.63</v>
      </c>
      <c r="K258" s="148" t="s">
        <v>162</v>
      </c>
      <c r="L258" s="30"/>
      <c r="M258" s="152" t="s">
        <v>1</v>
      </c>
      <c r="N258" s="153" t="s">
        <v>39</v>
      </c>
      <c r="O258" s="154">
        <v>3.2000000000000001E-2</v>
      </c>
      <c r="P258" s="154">
        <f>O258*H258</f>
        <v>6.1948160000000003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163</v>
      </c>
      <c r="AT258" s="156" t="s">
        <v>158</v>
      </c>
      <c r="AU258" s="156" t="s">
        <v>83</v>
      </c>
      <c r="AY258" s="17" t="s">
        <v>156</v>
      </c>
      <c r="BE258" s="157">
        <f>IF(N258="základní",J258,0)</f>
        <v>25613.63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81</v>
      </c>
      <c r="BK258" s="157">
        <f>ROUND(I258*H258,2)</f>
        <v>25613.63</v>
      </c>
      <c r="BL258" s="17" t="s">
        <v>163</v>
      </c>
      <c r="BM258" s="156" t="s">
        <v>2197</v>
      </c>
    </row>
    <row r="259" spans="1:65" s="2" customFormat="1" ht="28.8">
      <c r="A259" s="29"/>
      <c r="B259" s="30"/>
      <c r="C259" s="29"/>
      <c r="D259" s="158" t="s">
        <v>165</v>
      </c>
      <c r="E259" s="29"/>
      <c r="F259" s="159" t="s">
        <v>410</v>
      </c>
      <c r="G259" s="29"/>
      <c r="H259" s="29"/>
      <c r="I259" s="29"/>
      <c r="J259" s="29"/>
      <c r="K259" s="29"/>
      <c r="L259" s="30"/>
      <c r="M259" s="160"/>
      <c r="N259" s="161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7" t="s">
        <v>165</v>
      </c>
      <c r="AU259" s="17" t="s">
        <v>83</v>
      </c>
    </row>
    <row r="260" spans="1:65" s="13" customFormat="1">
      <c r="B260" s="162"/>
      <c r="D260" s="158" t="s">
        <v>167</v>
      </c>
      <c r="E260" s="163" t="s">
        <v>1</v>
      </c>
      <c r="F260" s="164" t="s">
        <v>2198</v>
      </c>
      <c r="H260" s="165">
        <v>176.01599999999999</v>
      </c>
      <c r="L260" s="162"/>
      <c r="M260" s="166"/>
      <c r="N260" s="167"/>
      <c r="O260" s="167"/>
      <c r="P260" s="167"/>
      <c r="Q260" s="167"/>
      <c r="R260" s="167"/>
      <c r="S260" s="167"/>
      <c r="T260" s="168"/>
      <c r="AT260" s="163" t="s">
        <v>167</v>
      </c>
      <c r="AU260" s="163" t="s">
        <v>83</v>
      </c>
      <c r="AV260" s="13" t="s">
        <v>83</v>
      </c>
      <c r="AW260" s="13" t="s">
        <v>30</v>
      </c>
      <c r="AX260" s="13" t="s">
        <v>74</v>
      </c>
      <c r="AY260" s="163" t="s">
        <v>156</v>
      </c>
    </row>
    <row r="261" spans="1:65" s="13" customFormat="1">
      <c r="B261" s="162"/>
      <c r="D261" s="158" t="s">
        <v>167</v>
      </c>
      <c r="E261" s="163" t="s">
        <v>1</v>
      </c>
      <c r="F261" s="164" t="s">
        <v>2199</v>
      </c>
      <c r="H261" s="165">
        <v>17.571999999999999</v>
      </c>
      <c r="L261" s="162"/>
      <c r="M261" s="166"/>
      <c r="N261" s="167"/>
      <c r="O261" s="167"/>
      <c r="P261" s="167"/>
      <c r="Q261" s="167"/>
      <c r="R261" s="167"/>
      <c r="S261" s="167"/>
      <c r="T261" s="168"/>
      <c r="AT261" s="163" t="s">
        <v>167</v>
      </c>
      <c r="AU261" s="163" t="s">
        <v>83</v>
      </c>
      <c r="AV261" s="13" t="s">
        <v>83</v>
      </c>
      <c r="AW261" s="13" t="s">
        <v>30</v>
      </c>
      <c r="AX261" s="13" t="s">
        <v>74</v>
      </c>
      <c r="AY261" s="163" t="s">
        <v>156</v>
      </c>
    </row>
    <row r="262" spans="1:65" s="14" customFormat="1">
      <c r="B262" s="169"/>
      <c r="D262" s="158" t="s">
        <v>167</v>
      </c>
      <c r="E262" s="170" t="s">
        <v>1</v>
      </c>
      <c r="F262" s="171" t="s">
        <v>172</v>
      </c>
      <c r="H262" s="172">
        <v>193.58799999999999</v>
      </c>
      <c r="L262" s="169"/>
      <c r="M262" s="173"/>
      <c r="N262" s="174"/>
      <c r="O262" s="174"/>
      <c r="P262" s="174"/>
      <c r="Q262" s="174"/>
      <c r="R262" s="174"/>
      <c r="S262" s="174"/>
      <c r="T262" s="175"/>
      <c r="AT262" s="170" t="s">
        <v>167</v>
      </c>
      <c r="AU262" s="170" t="s">
        <v>83</v>
      </c>
      <c r="AV262" s="14" t="s">
        <v>163</v>
      </c>
      <c r="AW262" s="14" t="s">
        <v>30</v>
      </c>
      <c r="AX262" s="14" t="s">
        <v>81</v>
      </c>
      <c r="AY262" s="170" t="s">
        <v>156</v>
      </c>
    </row>
    <row r="263" spans="1:65" s="2" customFormat="1" ht="24" customHeight="1">
      <c r="A263" s="29"/>
      <c r="B263" s="145"/>
      <c r="C263" s="146" t="s">
        <v>394</v>
      </c>
      <c r="D263" s="146" t="s">
        <v>158</v>
      </c>
      <c r="E263" s="147" t="s">
        <v>414</v>
      </c>
      <c r="F263" s="148" t="s">
        <v>415</v>
      </c>
      <c r="G263" s="149" t="s">
        <v>217</v>
      </c>
      <c r="H263" s="150">
        <v>333.86799999999999</v>
      </c>
      <c r="I263" s="151">
        <v>11.04</v>
      </c>
      <c r="J263" s="151">
        <f>ROUND(I263*H263,2)</f>
        <v>3685.9</v>
      </c>
      <c r="K263" s="148" t="s">
        <v>162</v>
      </c>
      <c r="L263" s="30"/>
      <c r="M263" s="152" t="s">
        <v>1</v>
      </c>
      <c r="N263" s="153" t="s">
        <v>39</v>
      </c>
      <c r="O263" s="154">
        <v>3.0000000000000001E-3</v>
      </c>
      <c r="P263" s="154">
        <f>O263*H263</f>
        <v>1.0016039999999999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163</v>
      </c>
      <c r="AT263" s="156" t="s">
        <v>158</v>
      </c>
      <c r="AU263" s="156" t="s">
        <v>83</v>
      </c>
      <c r="AY263" s="17" t="s">
        <v>156</v>
      </c>
      <c r="BE263" s="157">
        <f>IF(N263="základní",J263,0)</f>
        <v>3685.9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81</v>
      </c>
      <c r="BK263" s="157">
        <f>ROUND(I263*H263,2)</f>
        <v>3685.9</v>
      </c>
      <c r="BL263" s="17" t="s">
        <v>163</v>
      </c>
      <c r="BM263" s="156" t="s">
        <v>2200</v>
      </c>
    </row>
    <row r="264" spans="1:65" s="2" customFormat="1" ht="28.8">
      <c r="A264" s="29"/>
      <c r="B264" s="30"/>
      <c r="C264" s="29"/>
      <c r="D264" s="158" t="s">
        <v>165</v>
      </c>
      <c r="E264" s="29"/>
      <c r="F264" s="159" t="s">
        <v>404</v>
      </c>
      <c r="G264" s="29"/>
      <c r="H264" s="29"/>
      <c r="I264" s="29"/>
      <c r="J264" s="29"/>
      <c r="K264" s="29"/>
      <c r="L264" s="30"/>
      <c r="M264" s="160"/>
      <c r="N264" s="161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7" t="s">
        <v>165</v>
      </c>
      <c r="AU264" s="17" t="s">
        <v>83</v>
      </c>
    </row>
    <row r="265" spans="1:65" s="13" customFormat="1">
      <c r="B265" s="162"/>
      <c r="D265" s="158" t="s">
        <v>167</v>
      </c>
      <c r="E265" s="163" t="s">
        <v>1</v>
      </c>
      <c r="F265" s="164" t="s">
        <v>2201</v>
      </c>
      <c r="H265" s="165">
        <v>333.86799999999999</v>
      </c>
      <c r="L265" s="162"/>
      <c r="M265" s="166"/>
      <c r="N265" s="167"/>
      <c r="O265" s="167"/>
      <c r="P265" s="167"/>
      <c r="Q265" s="167"/>
      <c r="R265" s="167"/>
      <c r="S265" s="167"/>
      <c r="T265" s="168"/>
      <c r="AT265" s="163" t="s">
        <v>167</v>
      </c>
      <c r="AU265" s="163" t="s">
        <v>83</v>
      </c>
      <c r="AV265" s="13" t="s">
        <v>83</v>
      </c>
      <c r="AW265" s="13" t="s">
        <v>30</v>
      </c>
      <c r="AX265" s="13" t="s">
        <v>81</v>
      </c>
      <c r="AY265" s="163" t="s">
        <v>156</v>
      </c>
    </row>
    <row r="266" spans="1:65" s="2" customFormat="1" ht="24" customHeight="1">
      <c r="A266" s="29"/>
      <c r="B266" s="145"/>
      <c r="C266" s="146" t="s">
        <v>400</v>
      </c>
      <c r="D266" s="146" t="s">
        <v>158</v>
      </c>
      <c r="E266" s="147" t="s">
        <v>424</v>
      </c>
      <c r="F266" s="148" t="s">
        <v>425</v>
      </c>
      <c r="G266" s="149" t="s">
        <v>217</v>
      </c>
      <c r="H266" s="150">
        <v>33.197000000000003</v>
      </c>
      <c r="I266" s="151">
        <v>613.5</v>
      </c>
      <c r="J266" s="151">
        <f>ROUND(I266*H266,2)</f>
        <v>20366.36</v>
      </c>
      <c r="K266" s="148" t="s">
        <v>162</v>
      </c>
      <c r="L266" s="30"/>
      <c r="M266" s="152" t="s">
        <v>1</v>
      </c>
      <c r="N266" s="153" t="s">
        <v>39</v>
      </c>
      <c r="O266" s="154">
        <v>0</v>
      </c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163</v>
      </c>
      <c r="AT266" s="156" t="s">
        <v>158</v>
      </c>
      <c r="AU266" s="156" t="s">
        <v>83</v>
      </c>
      <c r="AY266" s="17" t="s">
        <v>156</v>
      </c>
      <c r="BE266" s="157">
        <f>IF(N266="základní",J266,0)</f>
        <v>20366.36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81</v>
      </c>
      <c r="BK266" s="157">
        <f>ROUND(I266*H266,2)</f>
        <v>20366.36</v>
      </c>
      <c r="BL266" s="17" t="s">
        <v>163</v>
      </c>
      <c r="BM266" s="156" t="s">
        <v>2202</v>
      </c>
    </row>
    <row r="267" spans="1:65" s="2" customFormat="1" ht="28.8">
      <c r="A267" s="29"/>
      <c r="B267" s="30"/>
      <c r="C267" s="29"/>
      <c r="D267" s="158" t="s">
        <v>165</v>
      </c>
      <c r="E267" s="29"/>
      <c r="F267" s="159" t="s">
        <v>427</v>
      </c>
      <c r="G267" s="29"/>
      <c r="H267" s="29"/>
      <c r="I267" s="29"/>
      <c r="J267" s="29"/>
      <c r="K267" s="29"/>
      <c r="L267" s="30"/>
      <c r="M267" s="160"/>
      <c r="N267" s="161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7" t="s">
        <v>165</v>
      </c>
      <c r="AU267" s="17" t="s">
        <v>83</v>
      </c>
    </row>
    <row r="268" spans="1:65" s="13" customFormat="1">
      <c r="B268" s="162"/>
      <c r="D268" s="158" t="s">
        <v>167</v>
      </c>
      <c r="E268" s="163" t="s">
        <v>1</v>
      </c>
      <c r="F268" s="164" t="s">
        <v>2203</v>
      </c>
      <c r="H268" s="165">
        <v>33.197000000000003</v>
      </c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167</v>
      </c>
      <c r="AU268" s="163" t="s">
        <v>83</v>
      </c>
      <c r="AV268" s="13" t="s">
        <v>83</v>
      </c>
      <c r="AW268" s="13" t="s">
        <v>30</v>
      </c>
      <c r="AX268" s="13" t="s">
        <v>74</v>
      </c>
      <c r="AY268" s="163" t="s">
        <v>156</v>
      </c>
    </row>
    <row r="269" spans="1:65" s="14" customFormat="1">
      <c r="B269" s="169"/>
      <c r="D269" s="158" t="s">
        <v>167</v>
      </c>
      <c r="E269" s="170" t="s">
        <v>1</v>
      </c>
      <c r="F269" s="171" t="s">
        <v>172</v>
      </c>
      <c r="H269" s="172">
        <v>33.197000000000003</v>
      </c>
      <c r="L269" s="169"/>
      <c r="M269" s="173"/>
      <c r="N269" s="174"/>
      <c r="O269" s="174"/>
      <c r="P269" s="174"/>
      <c r="Q269" s="174"/>
      <c r="R269" s="174"/>
      <c r="S269" s="174"/>
      <c r="T269" s="175"/>
      <c r="AT269" s="170" t="s">
        <v>167</v>
      </c>
      <c r="AU269" s="170" t="s">
        <v>83</v>
      </c>
      <c r="AV269" s="14" t="s">
        <v>163</v>
      </c>
      <c r="AW269" s="14" t="s">
        <v>30</v>
      </c>
      <c r="AX269" s="14" t="s">
        <v>81</v>
      </c>
      <c r="AY269" s="170" t="s">
        <v>156</v>
      </c>
    </row>
    <row r="270" spans="1:65" s="12" customFormat="1" ht="22.95" customHeight="1">
      <c r="B270" s="133"/>
      <c r="D270" s="134" t="s">
        <v>73</v>
      </c>
      <c r="E270" s="143" t="s">
        <v>433</v>
      </c>
      <c r="F270" s="143" t="s">
        <v>434</v>
      </c>
      <c r="J270" s="144">
        <f>BK270</f>
        <v>52448.14</v>
      </c>
      <c r="L270" s="133"/>
      <c r="M270" s="137"/>
      <c r="N270" s="138"/>
      <c r="O270" s="138"/>
      <c r="P270" s="139">
        <f>SUM(P271:P272)</f>
        <v>124.339606</v>
      </c>
      <c r="Q270" s="138"/>
      <c r="R270" s="139">
        <f>SUM(R271:R272)</f>
        <v>0</v>
      </c>
      <c r="S270" s="138"/>
      <c r="T270" s="140">
        <f>SUM(T271:T272)</f>
        <v>0</v>
      </c>
      <c r="AR270" s="134" t="s">
        <v>81</v>
      </c>
      <c r="AT270" s="141" t="s">
        <v>73</v>
      </c>
      <c r="AU270" s="141" t="s">
        <v>81</v>
      </c>
      <c r="AY270" s="134" t="s">
        <v>156</v>
      </c>
      <c r="BK270" s="142">
        <f>SUM(BK271:BK272)</f>
        <v>52448.14</v>
      </c>
    </row>
    <row r="271" spans="1:65" s="2" customFormat="1" ht="24" customHeight="1">
      <c r="A271" s="29"/>
      <c r="B271" s="145"/>
      <c r="C271" s="146" t="s">
        <v>406</v>
      </c>
      <c r="D271" s="146" t="s">
        <v>158</v>
      </c>
      <c r="E271" s="147" t="s">
        <v>436</v>
      </c>
      <c r="F271" s="148" t="s">
        <v>437</v>
      </c>
      <c r="G271" s="149" t="s">
        <v>217</v>
      </c>
      <c r="H271" s="150">
        <v>313.19799999999998</v>
      </c>
      <c r="I271" s="151">
        <v>167.46</v>
      </c>
      <c r="J271" s="151">
        <f>ROUND(I271*H271,2)</f>
        <v>52448.14</v>
      </c>
      <c r="K271" s="148" t="s">
        <v>162</v>
      </c>
      <c r="L271" s="30"/>
      <c r="M271" s="152" t="s">
        <v>1</v>
      </c>
      <c r="N271" s="153" t="s">
        <v>39</v>
      </c>
      <c r="O271" s="154">
        <v>0.39700000000000002</v>
      </c>
      <c r="P271" s="154">
        <f>O271*H271</f>
        <v>124.339606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6" t="s">
        <v>163</v>
      </c>
      <c r="AT271" s="156" t="s">
        <v>158</v>
      </c>
      <c r="AU271" s="156" t="s">
        <v>83</v>
      </c>
      <c r="AY271" s="17" t="s">
        <v>156</v>
      </c>
      <c r="BE271" s="157">
        <f>IF(N271="základní",J271,0)</f>
        <v>52448.14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81</v>
      </c>
      <c r="BK271" s="157">
        <f>ROUND(I271*H271,2)</f>
        <v>52448.14</v>
      </c>
      <c r="BL271" s="17" t="s">
        <v>163</v>
      </c>
      <c r="BM271" s="156" t="s">
        <v>2204</v>
      </c>
    </row>
    <row r="272" spans="1:65" s="2" customFormat="1" ht="19.2">
      <c r="A272" s="29"/>
      <c r="B272" s="30"/>
      <c r="C272" s="29"/>
      <c r="D272" s="158" t="s">
        <v>165</v>
      </c>
      <c r="E272" s="29"/>
      <c r="F272" s="159" t="s">
        <v>439</v>
      </c>
      <c r="G272" s="29"/>
      <c r="H272" s="29"/>
      <c r="I272" s="29"/>
      <c r="J272" s="29"/>
      <c r="K272" s="29"/>
      <c r="L272" s="30"/>
      <c r="M272" s="186"/>
      <c r="N272" s="187"/>
      <c r="O272" s="188"/>
      <c r="P272" s="188"/>
      <c r="Q272" s="188"/>
      <c r="R272" s="188"/>
      <c r="S272" s="188"/>
      <c r="T272" s="18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7" t="s">
        <v>165</v>
      </c>
      <c r="AU272" s="17" t="s">
        <v>83</v>
      </c>
    </row>
    <row r="273" spans="1:31" s="2" customFormat="1" ht="7.05" customHeight="1">
      <c r="A273" s="29"/>
      <c r="B273" s="44"/>
      <c r="C273" s="45"/>
      <c r="D273" s="45"/>
      <c r="E273" s="45"/>
      <c r="F273" s="45"/>
      <c r="G273" s="45"/>
      <c r="H273" s="45"/>
      <c r="I273" s="45"/>
      <c r="J273" s="45"/>
      <c r="K273" s="45"/>
      <c r="L273" s="30"/>
      <c r="M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</row>
  </sheetData>
  <autoFilter ref="C127:K272" xr:uid="{00000000-0009-0000-0000-000010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M204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121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2205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00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ROUND(J127, 2)</f>
        <v>80188.94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ROUND((SUM(BE127:BE203)),  2)</f>
        <v>80188.94</v>
      </c>
      <c r="G35" s="29"/>
      <c r="H35" s="29"/>
      <c r="I35" s="103">
        <v>0.21</v>
      </c>
      <c r="J35" s="102">
        <f>ROUND(((SUM(BE127:BE203))*I35),  2)</f>
        <v>16839.68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ROUND((SUM(BF127:BF203)),  2)</f>
        <v>0</v>
      </c>
      <c r="G36" s="29"/>
      <c r="H36" s="29"/>
      <c r="I36" s="103">
        <v>0.15</v>
      </c>
      <c r="J36" s="102">
        <f>ROUND(((SUM(BF127:BF203))*I36),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ROUND((SUM(BG127:BG203)),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ROUND((SUM(BH127:BH203)),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ROUND((SUM(BI127:BI203)),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97028.62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D - Chodníky - I.etapa - neuznatelné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J127</f>
        <v>80188.939999999988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J128</f>
        <v>80188.939999999988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J129</f>
        <v>39158.609999999993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J169</f>
        <v>27472.43</v>
      </c>
      <c r="L101" s="119"/>
    </row>
    <row r="102" spans="1:47" s="10" customFormat="1" ht="19.95" customHeight="1">
      <c r="B102" s="119"/>
      <c r="D102" s="120" t="s">
        <v>137</v>
      </c>
      <c r="E102" s="121"/>
      <c r="F102" s="121"/>
      <c r="G102" s="121"/>
      <c r="H102" s="121"/>
      <c r="I102" s="121"/>
      <c r="J102" s="122">
        <f>J176</f>
        <v>8983.23</v>
      </c>
      <c r="L102" s="119"/>
    </row>
    <row r="103" spans="1:47" s="10" customFormat="1" ht="14.85" customHeight="1">
      <c r="B103" s="119"/>
      <c r="D103" s="120" t="s">
        <v>138</v>
      </c>
      <c r="E103" s="121"/>
      <c r="F103" s="121"/>
      <c r="G103" s="121"/>
      <c r="H103" s="121"/>
      <c r="I103" s="121"/>
      <c r="J103" s="122">
        <f>J184</f>
        <v>2165.37</v>
      </c>
      <c r="L103" s="119"/>
    </row>
    <row r="104" spans="1:47" s="10" customFormat="1" ht="19.95" customHeight="1">
      <c r="B104" s="119"/>
      <c r="D104" s="120" t="s">
        <v>139</v>
      </c>
      <c r="E104" s="121"/>
      <c r="F104" s="121"/>
      <c r="G104" s="121"/>
      <c r="H104" s="121"/>
      <c r="I104" s="121"/>
      <c r="J104" s="122">
        <f>J191</f>
        <v>4181.1399999999994</v>
      </c>
      <c r="L104" s="119"/>
    </row>
    <row r="105" spans="1:47" s="10" customFormat="1" ht="19.95" customHeight="1">
      <c r="B105" s="119"/>
      <c r="D105" s="120" t="s">
        <v>140</v>
      </c>
      <c r="E105" s="121"/>
      <c r="F105" s="121"/>
      <c r="G105" s="121"/>
      <c r="H105" s="121"/>
      <c r="I105" s="121"/>
      <c r="J105" s="122">
        <f>J201</f>
        <v>393.53</v>
      </c>
      <c r="L105" s="119"/>
    </row>
    <row r="106" spans="1:47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7.0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47" s="2" customFormat="1" ht="7.0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5.05" customHeight="1">
      <c r="A112" s="29"/>
      <c r="B112" s="30"/>
      <c r="C112" s="21" t="s">
        <v>141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7.0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6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6.5" customHeight="1">
      <c r="A115" s="29"/>
      <c r="B115" s="30"/>
      <c r="C115" s="29"/>
      <c r="D115" s="29"/>
      <c r="E115" s="241" t="str">
        <f>E7</f>
        <v>Chodníky v obci Stratov - III. etapa</v>
      </c>
      <c r="F115" s="242"/>
      <c r="G115" s="242"/>
      <c r="H115" s="242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20"/>
      <c r="C116" s="26" t="s">
        <v>124</v>
      </c>
      <c r="L116" s="20"/>
    </row>
    <row r="117" spans="1:63" s="2" customFormat="1" ht="16.5" customHeight="1">
      <c r="A117" s="29"/>
      <c r="B117" s="30"/>
      <c r="C117" s="29"/>
      <c r="D117" s="29"/>
      <c r="E117" s="241" t="s">
        <v>1101</v>
      </c>
      <c r="F117" s="240"/>
      <c r="G117" s="240"/>
      <c r="H117" s="240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6" t="s">
        <v>126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30" t="str">
        <f>E11</f>
        <v>Větev D - Chodníky - I.etapa - neuznatelné náklady</v>
      </c>
      <c r="F119" s="240"/>
      <c r="G119" s="240"/>
      <c r="H119" s="240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7.0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6" t="s">
        <v>20</v>
      </c>
      <c r="D121" s="29"/>
      <c r="E121" s="29"/>
      <c r="F121" s="24" t="str">
        <f>F14</f>
        <v>Stratov</v>
      </c>
      <c r="G121" s="29"/>
      <c r="H121" s="29"/>
      <c r="I121" s="26" t="s">
        <v>22</v>
      </c>
      <c r="J121" s="52">
        <f>IF(J14="","",J14)</f>
        <v>44537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7.0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8.05" customHeight="1">
      <c r="A123" s="29"/>
      <c r="B123" s="30"/>
      <c r="C123" s="26" t="s">
        <v>23</v>
      </c>
      <c r="D123" s="29"/>
      <c r="E123" s="29"/>
      <c r="F123" s="24" t="str">
        <f>E17</f>
        <v xml:space="preserve"> </v>
      </c>
      <c r="G123" s="29"/>
      <c r="H123" s="29"/>
      <c r="I123" s="26" t="s">
        <v>28</v>
      </c>
      <c r="J123" s="27" t="str">
        <f>E23</f>
        <v>Projekce dopravní Filip s.r.o.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3" customHeight="1">
      <c r="A124" s="29"/>
      <c r="B124" s="30"/>
      <c r="C124" s="26" t="s">
        <v>27</v>
      </c>
      <c r="D124" s="29"/>
      <c r="E124" s="29"/>
      <c r="F124" s="24" t="str">
        <f>IF(E20="","",E20)</f>
        <v>SWIETELSKY stavební s.r.o., odštěpný závod Dopravní stavby STŘED</v>
      </c>
      <c r="G124" s="29"/>
      <c r="H124" s="29"/>
      <c r="I124" s="26" t="s">
        <v>31</v>
      </c>
      <c r="J124" s="27" t="str">
        <f>E26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142</v>
      </c>
      <c r="D126" s="126" t="s">
        <v>59</v>
      </c>
      <c r="E126" s="126" t="s">
        <v>55</v>
      </c>
      <c r="F126" s="126" t="s">
        <v>56</v>
      </c>
      <c r="G126" s="126" t="s">
        <v>143</v>
      </c>
      <c r="H126" s="126" t="s">
        <v>144</v>
      </c>
      <c r="I126" s="126" t="s">
        <v>145</v>
      </c>
      <c r="J126" s="126" t="s">
        <v>130</v>
      </c>
      <c r="K126" s="127" t="s">
        <v>146</v>
      </c>
      <c r="L126" s="128"/>
      <c r="M126" s="59" t="s">
        <v>1</v>
      </c>
      <c r="N126" s="60" t="s">
        <v>38</v>
      </c>
      <c r="O126" s="60" t="s">
        <v>147</v>
      </c>
      <c r="P126" s="60" t="s">
        <v>148</v>
      </c>
      <c r="Q126" s="60" t="s">
        <v>149</v>
      </c>
      <c r="R126" s="60" t="s">
        <v>150</v>
      </c>
      <c r="S126" s="60" t="s">
        <v>151</v>
      </c>
      <c r="T126" s="61" t="s">
        <v>152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5" customHeight="1">
      <c r="A127" s="29"/>
      <c r="B127" s="30"/>
      <c r="C127" s="66" t="s">
        <v>153</v>
      </c>
      <c r="D127" s="29"/>
      <c r="E127" s="29"/>
      <c r="F127" s="29"/>
      <c r="G127" s="29"/>
      <c r="H127" s="29"/>
      <c r="I127" s="29"/>
      <c r="J127" s="129">
        <f>BK127</f>
        <v>80188.939999999988</v>
      </c>
      <c r="K127" s="29"/>
      <c r="L127" s="30"/>
      <c r="M127" s="62"/>
      <c r="N127" s="53"/>
      <c r="O127" s="63"/>
      <c r="P127" s="130">
        <f>P128</f>
        <v>111.40925099999998</v>
      </c>
      <c r="Q127" s="63"/>
      <c r="R127" s="130">
        <f>R128</f>
        <v>2.3500900000000002</v>
      </c>
      <c r="S127" s="63"/>
      <c r="T127" s="131">
        <f>T128</f>
        <v>10.307000000000002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73</v>
      </c>
      <c r="AU127" s="17" t="s">
        <v>132</v>
      </c>
      <c r="BK127" s="132">
        <f>BK128</f>
        <v>80188.939999999988</v>
      </c>
    </row>
    <row r="128" spans="1:63" s="12" customFormat="1" ht="25.95" customHeight="1">
      <c r="B128" s="133"/>
      <c r="D128" s="134" t="s">
        <v>73</v>
      </c>
      <c r="E128" s="135" t="s">
        <v>154</v>
      </c>
      <c r="F128" s="135" t="s">
        <v>155</v>
      </c>
      <c r="J128" s="136">
        <f>BK128</f>
        <v>80188.939999999988</v>
      </c>
      <c r="L128" s="133"/>
      <c r="M128" s="137"/>
      <c r="N128" s="138"/>
      <c r="O128" s="138"/>
      <c r="P128" s="139">
        <f>P129+P169+P176+P191+P201</f>
        <v>111.40925099999998</v>
      </c>
      <c r="Q128" s="138"/>
      <c r="R128" s="139">
        <f>R129+R169+R176+R191+R201</f>
        <v>2.3500900000000002</v>
      </c>
      <c r="S128" s="138"/>
      <c r="T128" s="140">
        <f>T129+T169+T176+T191+T201</f>
        <v>10.307000000000002</v>
      </c>
      <c r="AR128" s="134" t="s">
        <v>81</v>
      </c>
      <c r="AT128" s="141" t="s">
        <v>73</v>
      </c>
      <c r="AU128" s="141" t="s">
        <v>74</v>
      </c>
      <c r="AY128" s="134" t="s">
        <v>156</v>
      </c>
      <c r="BK128" s="142">
        <f>BK129+BK169+BK176+BK191+BK201</f>
        <v>80188.939999999988</v>
      </c>
    </row>
    <row r="129" spans="1:65" s="12" customFormat="1" ht="22.95" customHeight="1">
      <c r="B129" s="133"/>
      <c r="D129" s="134" t="s">
        <v>73</v>
      </c>
      <c r="E129" s="143" t="s">
        <v>81</v>
      </c>
      <c r="F129" s="143" t="s">
        <v>157</v>
      </c>
      <c r="J129" s="144">
        <f>BK129</f>
        <v>39158.609999999993</v>
      </c>
      <c r="L129" s="133"/>
      <c r="M129" s="137"/>
      <c r="N129" s="138"/>
      <c r="O129" s="138"/>
      <c r="P129" s="139">
        <f>SUM(P130:P168)</f>
        <v>100.32922499999999</v>
      </c>
      <c r="Q129" s="138"/>
      <c r="R129" s="139">
        <f>SUM(R130:R168)</f>
        <v>5.7599999999999995E-3</v>
      </c>
      <c r="S129" s="138"/>
      <c r="T129" s="140">
        <f>SUM(T130:T168)</f>
        <v>0</v>
      </c>
      <c r="AR129" s="134" t="s">
        <v>81</v>
      </c>
      <c r="AT129" s="141" t="s">
        <v>73</v>
      </c>
      <c r="AU129" s="141" t="s">
        <v>81</v>
      </c>
      <c r="AY129" s="134" t="s">
        <v>156</v>
      </c>
      <c r="BK129" s="142">
        <f>SUM(BK130:BK168)</f>
        <v>39158.609999999993</v>
      </c>
    </row>
    <row r="130" spans="1:65" s="2" customFormat="1" ht="24" customHeight="1">
      <c r="A130" s="29"/>
      <c r="B130" s="145"/>
      <c r="C130" s="146" t="s">
        <v>81</v>
      </c>
      <c r="D130" s="146" t="s">
        <v>158</v>
      </c>
      <c r="E130" s="147" t="s">
        <v>159</v>
      </c>
      <c r="F130" s="148" t="s">
        <v>160</v>
      </c>
      <c r="G130" s="149" t="s">
        <v>161</v>
      </c>
      <c r="H130" s="150">
        <v>4.2450000000000001</v>
      </c>
      <c r="I130" s="151">
        <v>138.77000000000001</v>
      </c>
      <c r="J130" s="151">
        <f>ROUND(I130*H130,2)</f>
        <v>589.08000000000004</v>
      </c>
      <c r="K130" s="148" t="s">
        <v>162</v>
      </c>
      <c r="L130" s="30"/>
      <c r="M130" s="152" t="s">
        <v>1</v>
      </c>
      <c r="N130" s="153" t="s">
        <v>39</v>
      </c>
      <c r="O130" s="154">
        <v>0.36799999999999999</v>
      </c>
      <c r="P130" s="154">
        <f>O130*H130</f>
        <v>1.56216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6" t="s">
        <v>163</v>
      </c>
      <c r="AT130" s="156" t="s">
        <v>158</v>
      </c>
      <c r="AU130" s="156" t="s">
        <v>83</v>
      </c>
      <c r="AY130" s="17" t="s">
        <v>156</v>
      </c>
      <c r="BE130" s="157">
        <f>IF(N130="základní",J130,0)</f>
        <v>589.08000000000004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81</v>
      </c>
      <c r="BK130" s="157">
        <f>ROUND(I130*H130,2)</f>
        <v>589.08000000000004</v>
      </c>
      <c r="BL130" s="17" t="s">
        <v>163</v>
      </c>
      <c r="BM130" s="156" t="s">
        <v>2206</v>
      </c>
    </row>
    <row r="131" spans="1:65" s="2" customFormat="1" ht="28.8">
      <c r="A131" s="29"/>
      <c r="B131" s="30"/>
      <c r="C131" s="29"/>
      <c r="D131" s="158" t="s">
        <v>165</v>
      </c>
      <c r="E131" s="29"/>
      <c r="F131" s="159" t="s">
        <v>166</v>
      </c>
      <c r="G131" s="29"/>
      <c r="H131" s="29"/>
      <c r="I131" s="29"/>
      <c r="J131" s="29"/>
      <c r="K131" s="29"/>
      <c r="L131" s="30"/>
      <c r="M131" s="160"/>
      <c r="N131" s="161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165</v>
      </c>
      <c r="AU131" s="17" t="s">
        <v>83</v>
      </c>
    </row>
    <row r="132" spans="1:65" s="13" customFormat="1">
      <c r="B132" s="162"/>
      <c r="D132" s="158" t="s">
        <v>167</v>
      </c>
      <c r="E132" s="163" t="s">
        <v>1</v>
      </c>
      <c r="F132" s="164" t="s">
        <v>2207</v>
      </c>
      <c r="H132" s="165">
        <v>4.2450000000000001</v>
      </c>
      <c r="L132" s="162"/>
      <c r="M132" s="166"/>
      <c r="N132" s="167"/>
      <c r="O132" s="167"/>
      <c r="P132" s="167"/>
      <c r="Q132" s="167"/>
      <c r="R132" s="167"/>
      <c r="S132" s="167"/>
      <c r="T132" s="168"/>
      <c r="AT132" s="163" t="s">
        <v>167</v>
      </c>
      <c r="AU132" s="163" t="s">
        <v>83</v>
      </c>
      <c r="AV132" s="13" t="s">
        <v>83</v>
      </c>
      <c r="AW132" s="13" t="s">
        <v>30</v>
      </c>
      <c r="AX132" s="13" t="s">
        <v>74</v>
      </c>
      <c r="AY132" s="163" t="s">
        <v>156</v>
      </c>
    </row>
    <row r="133" spans="1:65" s="14" customFormat="1">
      <c r="B133" s="169"/>
      <c r="D133" s="158" t="s">
        <v>167</v>
      </c>
      <c r="E133" s="170" t="s">
        <v>1</v>
      </c>
      <c r="F133" s="171" t="s">
        <v>172</v>
      </c>
      <c r="H133" s="172">
        <v>4.2450000000000001</v>
      </c>
      <c r="L133" s="169"/>
      <c r="M133" s="173"/>
      <c r="N133" s="174"/>
      <c r="O133" s="174"/>
      <c r="P133" s="174"/>
      <c r="Q133" s="174"/>
      <c r="R133" s="174"/>
      <c r="S133" s="174"/>
      <c r="T133" s="175"/>
      <c r="AT133" s="170" t="s">
        <v>167</v>
      </c>
      <c r="AU133" s="170" t="s">
        <v>83</v>
      </c>
      <c r="AV133" s="14" t="s">
        <v>163</v>
      </c>
      <c r="AW133" s="14" t="s">
        <v>30</v>
      </c>
      <c r="AX133" s="14" t="s">
        <v>81</v>
      </c>
      <c r="AY133" s="170" t="s">
        <v>156</v>
      </c>
    </row>
    <row r="134" spans="1:65" s="2" customFormat="1" ht="16.5" customHeight="1">
      <c r="A134" s="29"/>
      <c r="B134" s="145"/>
      <c r="C134" s="146" t="s">
        <v>83</v>
      </c>
      <c r="D134" s="146" t="s">
        <v>158</v>
      </c>
      <c r="E134" s="147" t="s">
        <v>173</v>
      </c>
      <c r="F134" s="148" t="s">
        <v>174</v>
      </c>
      <c r="G134" s="149" t="s">
        <v>161</v>
      </c>
      <c r="H134" s="150">
        <v>4.2450000000000001</v>
      </c>
      <c r="I134" s="151">
        <v>29.63</v>
      </c>
      <c r="J134" s="151">
        <f>ROUND(I134*H134,2)</f>
        <v>125.78</v>
      </c>
      <c r="K134" s="148" t="s">
        <v>162</v>
      </c>
      <c r="L134" s="30"/>
      <c r="M134" s="152" t="s">
        <v>1</v>
      </c>
      <c r="N134" s="153" t="s">
        <v>39</v>
      </c>
      <c r="O134" s="154">
        <v>5.8000000000000003E-2</v>
      </c>
      <c r="P134" s="154">
        <f>O134*H134</f>
        <v>0.24621000000000001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163</v>
      </c>
      <c r="AT134" s="156" t="s">
        <v>158</v>
      </c>
      <c r="AU134" s="156" t="s">
        <v>83</v>
      </c>
      <c r="AY134" s="17" t="s">
        <v>156</v>
      </c>
      <c r="BE134" s="157">
        <f>IF(N134="základní",J134,0)</f>
        <v>125.78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81</v>
      </c>
      <c r="BK134" s="157">
        <f>ROUND(I134*H134,2)</f>
        <v>125.78</v>
      </c>
      <c r="BL134" s="17" t="s">
        <v>163</v>
      </c>
      <c r="BM134" s="156" t="s">
        <v>2208</v>
      </c>
    </row>
    <row r="135" spans="1:65" s="2" customFormat="1" ht="38.4">
      <c r="A135" s="29"/>
      <c r="B135" s="30"/>
      <c r="C135" s="29"/>
      <c r="D135" s="158" t="s">
        <v>165</v>
      </c>
      <c r="E135" s="29"/>
      <c r="F135" s="159" t="s">
        <v>176</v>
      </c>
      <c r="G135" s="29"/>
      <c r="H135" s="29"/>
      <c r="I135" s="29"/>
      <c r="J135" s="29"/>
      <c r="K135" s="29"/>
      <c r="L135" s="30"/>
      <c r="M135" s="160"/>
      <c r="N135" s="161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165</v>
      </c>
      <c r="AU135" s="17" t="s">
        <v>83</v>
      </c>
    </row>
    <row r="136" spans="1:65" s="13" customFormat="1">
      <c r="B136" s="162"/>
      <c r="D136" s="158" t="s">
        <v>167</v>
      </c>
      <c r="E136" s="163" t="s">
        <v>1</v>
      </c>
      <c r="F136" s="164" t="s">
        <v>2209</v>
      </c>
      <c r="H136" s="165">
        <v>4.2450000000000001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81</v>
      </c>
      <c r="AY136" s="163" t="s">
        <v>156</v>
      </c>
    </row>
    <row r="137" spans="1:65" s="2" customFormat="1" ht="24" customHeight="1">
      <c r="A137" s="29"/>
      <c r="B137" s="145"/>
      <c r="C137" s="146" t="s">
        <v>178</v>
      </c>
      <c r="D137" s="146" t="s">
        <v>158</v>
      </c>
      <c r="E137" s="147" t="s">
        <v>190</v>
      </c>
      <c r="F137" s="148" t="s">
        <v>191</v>
      </c>
      <c r="G137" s="149" t="s">
        <v>161</v>
      </c>
      <c r="H137" s="150">
        <v>33.045000000000002</v>
      </c>
      <c r="I137" s="151">
        <v>62.92</v>
      </c>
      <c r="J137" s="151">
        <f>ROUND(I137*H137,2)</f>
        <v>2079.19</v>
      </c>
      <c r="K137" s="148" t="s">
        <v>162</v>
      </c>
      <c r="L137" s="30"/>
      <c r="M137" s="152" t="s">
        <v>1</v>
      </c>
      <c r="N137" s="153" t="s">
        <v>39</v>
      </c>
      <c r="O137" s="154">
        <v>0.05</v>
      </c>
      <c r="P137" s="154">
        <f>O137*H137</f>
        <v>1.6522500000000002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163</v>
      </c>
      <c r="AT137" s="156" t="s">
        <v>158</v>
      </c>
      <c r="AU137" s="156" t="s">
        <v>83</v>
      </c>
      <c r="AY137" s="17" t="s">
        <v>156</v>
      </c>
      <c r="BE137" s="157">
        <f>IF(N137="základní",J137,0)</f>
        <v>2079.19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81</v>
      </c>
      <c r="BK137" s="157">
        <f>ROUND(I137*H137,2)</f>
        <v>2079.19</v>
      </c>
      <c r="BL137" s="17" t="s">
        <v>163</v>
      </c>
      <c r="BM137" s="156" t="s">
        <v>2210</v>
      </c>
    </row>
    <row r="138" spans="1:65" s="2" customFormat="1" ht="38.4">
      <c r="A138" s="29"/>
      <c r="B138" s="30"/>
      <c r="C138" s="29"/>
      <c r="D138" s="158" t="s">
        <v>165</v>
      </c>
      <c r="E138" s="29"/>
      <c r="F138" s="159" t="s">
        <v>193</v>
      </c>
      <c r="G138" s="29"/>
      <c r="H138" s="29"/>
      <c r="I138" s="29"/>
      <c r="J138" s="29"/>
      <c r="K138" s="29"/>
      <c r="L138" s="30"/>
      <c r="M138" s="160"/>
      <c r="N138" s="161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165</v>
      </c>
      <c r="AU138" s="17" t="s">
        <v>83</v>
      </c>
    </row>
    <row r="139" spans="1:65" s="13" customFormat="1" ht="20.399999999999999">
      <c r="B139" s="162"/>
      <c r="D139" s="158" t="s">
        <v>167</v>
      </c>
      <c r="E139" s="163" t="s">
        <v>1</v>
      </c>
      <c r="F139" s="164" t="s">
        <v>2211</v>
      </c>
      <c r="H139" s="165">
        <v>4.2450000000000001</v>
      </c>
      <c r="L139" s="162"/>
      <c r="M139" s="166"/>
      <c r="N139" s="167"/>
      <c r="O139" s="167"/>
      <c r="P139" s="167"/>
      <c r="Q139" s="167"/>
      <c r="R139" s="167"/>
      <c r="S139" s="167"/>
      <c r="T139" s="168"/>
      <c r="AT139" s="163" t="s">
        <v>167</v>
      </c>
      <c r="AU139" s="163" t="s">
        <v>83</v>
      </c>
      <c r="AV139" s="13" t="s">
        <v>83</v>
      </c>
      <c r="AW139" s="13" t="s">
        <v>30</v>
      </c>
      <c r="AX139" s="13" t="s">
        <v>74</v>
      </c>
      <c r="AY139" s="163" t="s">
        <v>156</v>
      </c>
    </row>
    <row r="140" spans="1:65" s="13" customFormat="1" ht="20.399999999999999">
      <c r="B140" s="162"/>
      <c r="D140" s="158" t="s">
        <v>167</v>
      </c>
      <c r="E140" s="163" t="s">
        <v>1</v>
      </c>
      <c r="F140" s="164" t="s">
        <v>2212</v>
      </c>
      <c r="H140" s="165">
        <v>28.8</v>
      </c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167</v>
      </c>
      <c r="AU140" s="163" t="s">
        <v>83</v>
      </c>
      <c r="AV140" s="13" t="s">
        <v>83</v>
      </c>
      <c r="AW140" s="13" t="s">
        <v>30</v>
      </c>
      <c r="AX140" s="13" t="s">
        <v>74</v>
      </c>
      <c r="AY140" s="163" t="s">
        <v>156</v>
      </c>
    </row>
    <row r="141" spans="1:65" s="14" customFormat="1">
      <c r="B141" s="169"/>
      <c r="D141" s="158" t="s">
        <v>167</v>
      </c>
      <c r="E141" s="170" t="s">
        <v>1</v>
      </c>
      <c r="F141" s="171" t="s">
        <v>172</v>
      </c>
      <c r="H141" s="172">
        <v>33.045000000000002</v>
      </c>
      <c r="L141" s="169"/>
      <c r="M141" s="173"/>
      <c r="N141" s="174"/>
      <c r="O141" s="174"/>
      <c r="P141" s="174"/>
      <c r="Q141" s="174"/>
      <c r="R141" s="174"/>
      <c r="S141" s="174"/>
      <c r="T141" s="175"/>
      <c r="AT141" s="170" t="s">
        <v>167</v>
      </c>
      <c r="AU141" s="170" t="s">
        <v>83</v>
      </c>
      <c r="AV141" s="14" t="s">
        <v>163</v>
      </c>
      <c r="AW141" s="14" t="s">
        <v>30</v>
      </c>
      <c r="AX141" s="14" t="s">
        <v>81</v>
      </c>
      <c r="AY141" s="170" t="s">
        <v>156</v>
      </c>
    </row>
    <row r="142" spans="1:65" s="2" customFormat="1" ht="16.5" customHeight="1">
      <c r="A142" s="29"/>
      <c r="B142" s="145"/>
      <c r="C142" s="146" t="s">
        <v>163</v>
      </c>
      <c r="D142" s="146" t="s">
        <v>158</v>
      </c>
      <c r="E142" s="147" t="s">
        <v>1126</v>
      </c>
      <c r="F142" s="148" t="s">
        <v>1127</v>
      </c>
      <c r="G142" s="149" t="s">
        <v>161</v>
      </c>
      <c r="H142" s="150">
        <v>28.8</v>
      </c>
      <c r="I142" s="151">
        <v>123.73</v>
      </c>
      <c r="J142" s="151">
        <f>ROUND(I142*H142,2)</f>
        <v>3563.42</v>
      </c>
      <c r="K142" s="148" t="s">
        <v>162</v>
      </c>
      <c r="L142" s="30"/>
      <c r="M142" s="152" t="s">
        <v>1</v>
      </c>
      <c r="N142" s="153" t="s">
        <v>39</v>
      </c>
      <c r="O142" s="154">
        <v>0.65200000000000002</v>
      </c>
      <c r="P142" s="154">
        <f>O142*H142</f>
        <v>18.7776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163</v>
      </c>
      <c r="AT142" s="156" t="s">
        <v>158</v>
      </c>
      <c r="AU142" s="156" t="s">
        <v>83</v>
      </c>
      <c r="AY142" s="17" t="s">
        <v>156</v>
      </c>
      <c r="BE142" s="157">
        <f>IF(N142="základní",J142,0)</f>
        <v>3563.42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81</v>
      </c>
      <c r="BK142" s="157">
        <f>ROUND(I142*H142,2)</f>
        <v>3563.42</v>
      </c>
      <c r="BL142" s="17" t="s">
        <v>163</v>
      </c>
      <c r="BM142" s="156" t="s">
        <v>2213</v>
      </c>
    </row>
    <row r="143" spans="1:65" s="2" customFormat="1" ht="19.2">
      <c r="A143" s="29"/>
      <c r="B143" s="30"/>
      <c r="C143" s="29"/>
      <c r="D143" s="158" t="s">
        <v>165</v>
      </c>
      <c r="E143" s="29"/>
      <c r="F143" s="159" t="s">
        <v>1129</v>
      </c>
      <c r="G143" s="29"/>
      <c r="H143" s="29"/>
      <c r="I143" s="29"/>
      <c r="J143" s="29"/>
      <c r="K143" s="29"/>
      <c r="L143" s="30"/>
      <c r="M143" s="160"/>
      <c r="N143" s="161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165</v>
      </c>
      <c r="AU143" s="17" t="s">
        <v>83</v>
      </c>
    </row>
    <row r="144" spans="1:65" s="13" customFormat="1">
      <c r="B144" s="162"/>
      <c r="D144" s="158" t="s">
        <v>167</v>
      </c>
      <c r="E144" s="163" t="s">
        <v>1</v>
      </c>
      <c r="F144" s="164" t="s">
        <v>2214</v>
      </c>
      <c r="H144" s="165">
        <v>28.8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156</v>
      </c>
    </row>
    <row r="145" spans="1:65" s="2" customFormat="1" ht="16.5" customHeight="1">
      <c r="A145" s="29"/>
      <c r="B145" s="145"/>
      <c r="C145" s="146" t="s">
        <v>189</v>
      </c>
      <c r="D145" s="146" t="s">
        <v>158</v>
      </c>
      <c r="E145" s="147" t="s">
        <v>209</v>
      </c>
      <c r="F145" s="148" t="s">
        <v>210</v>
      </c>
      <c r="G145" s="149" t="s">
        <v>161</v>
      </c>
      <c r="H145" s="150">
        <v>4.2450000000000001</v>
      </c>
      <c r="I145" s="151">
        <v>15.61</v>
      </c>
      <c r="J145" s="151">
        <f>ROUND(I145*H145,2)</f>
        <v>66.260000000000005</v>
      </c>
      <c r="K145" s="148" t="s">
        <v>162</v>
      </c>
      <c r="L145" s="30"/>
      <c r="M145" s="152" t="s">
        <v>1</v>
      </c>
      <c r="N145" s="153" t="s">
        <v>39</v>
      </c>
      <c r="O145" s="154">
        <v>8.9999999999999993E-3</v>
      </c>
      <c r="P145" s="154">
        <f>O145*H145</f>
        <v>3.8204999999999996E-2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163</v>
      </c>
      <c r="AT145" s="156" t="s">
        <v>158</v>
      </c>
      <c r="AU145" s="156" t="s">
        <v>83</v>
      </c>
      <c r="AY145" s="17" t="s">
        <v>156</v>
      </c>
      <c r="BE145" s="157">
        <f>IF(N145="základní",J145,0)</f>
        <v>66.260000000000005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81</v>
      </c>
      <c r="BK145" s="157">
        <f>ROUND(I145*H145,2)</f>
        <v>66.260000000000005</v>
      </c>
      <c r="BL145" s="17" t="s">
        <v>163</v>
      </c>
      <c r="BM145" s="156" t="s">
        <v>2215</v>
      </c>
    </row>
    <row r="146" spans="1:65" s="2" customFormat="1">
      <c r="A146" s="29"/>
      <c r="B146" s="30"/>
      <c r="C146" s="29"/>
      <c r="D146" s="158" t="s">
        <v>165</v>
      </c>
      <c r="E146" s="29"/>
      <c r="F146" s="159" t="s">
        <v>212</v>
      </c>
      <c r="G146" s="29"/>
      <c r="H146" s="29"/>
      <c r="I146" s="29"/>
      <c r="J146" s="29"/>
      <c r="K146" s="29"/>
      <c r="L146" s="30"/>
      <c r="M146" s="160"/>
      <c r="N146" s="161"/>
      <c r="O146" s="55"/>
      <c r="P146" s="55"/>
      <c r="Q146" s="55"/>
      <c r="R146" s="55"/>
      <c r="S146" s="55"/>
      <c r="T146" s="56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7" t="s">
        <v>165</v>
      </c>
      <c r="AU146" s="17" t="s">
        <v>83</v>
      </c>
    </row>
    <row r="147" spans="1:65" s="13" customFormat="1">
      <c r="B147" s="162"/>
      <c r="D147" s="158" t="s">
        <v>167</v>
      </c>
      <c r="E147" s="163" t="s">
        <v>1</v>
      </c>
      <c r="F147" s="164" t="s">
        <v>2209</v>
      </c>
      <c r="H147" s="165">
        <v>4.2450000000000001</v>
      </c>
      <c r="L147" s="162"/>
      <c r="M147" s="166"/>
      <c r="N147" s="167"/>
      <c r="O147" s="167"/>
      <c r="P147" s="167"/>
      <c r="Q147" s="167"/>
      <c r="R147" s="167"/>
      <c r="S147" s="167"/>
      <c r="T147" s="168"/>
      <c r="AT147" s="163" t="s">
        <v>167</v>
      </c>
      <c r="AU147" s="163" t="s">
        <v>83</v>
      </c>
      <c r="AV147" s="13" t="s">
        <v>83</v>
      </c>
      <c r="AW147" s="13" t="s">
        <v>30</v>
      </c>
      <c r="AX147" s="13" t="s">
        <v>81</v>
      </c>
      <c r="AY147" s="163" t="s">
        <v>156</v>
      </c>
    </row>
    <row r="148" spans="1:65" s="2" customFormat="1" ht="24" customHeight="1">
      <c r="A148" s="29"/>
      <c r="B148" s="145"/>
      <c r="C148" s="146" t="s">
        <v>195</v>
      </c>
      <c r="D148" s="146" t="s">
        <v>158</v>
      </c>
      <c r="E148" s="147" t="s">
        <v>1149</v>
      </c>
      <c r="F148" s="148" t="s">
        <v>1150</v>
      </c>
      <c r="G148" s="149" t="s">
        <v>225</v>
      </c>
      <c r="H148" s="150">
        <v>192</v>
      </c>
      <c r="I148" s="151">
        <v>25.4</v>
      </c>
      <c r="J148" s="151">
        <f>ROUND(I148*H148,2)</f>
        <v>4876.8</v>
      </c>
      <c r="K148" s="148" t="s">
        <v>162</v>
      </c>
      <c r="L148" s="30"/>
      <c r="M148" s="152" t="s">
        <v>1</v>
      </c>
      <c r="N148" s="153" t="s">
        <v>39</v>
      </c>
      <c r="O148" s="154">
        <v>0.09</v>
      </c>
      <c r="P148" s="154">
        <f>O148*H148</f>
        <v>17.28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163</v>
      </c>
      <c r="AT148" s="156" t="s">
        <v>158</v>
      </c>
      <c r="AU148" s="156" t="s">
        <v>83</v>
      </c>
      <c r="AY148" s="17" t="s">
        <v>156</v>
      </c>
      <c r="BE148" s="157">
        <f>IF(N148="základní",J148,0)</f>
        <v>4876.8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81</v>
      </c>
      <c r="BK148" s="157">
        <f>ROUND(I148*H148,2)</f>
        <v>4876.8</v>
      </c>
      <c r="BL148" s="17" t="s">
        <v>163</v>
      </c>
      <c r="BM148" s="156" t="s">
        <v>2216</v>
      </c>
    </row>
    <row r="149" spans="1:65" s="2" customFormat="1" ht="38.4">
      <c r="A149" s="29"/>
      <c r="B149" s="30"/>
      <c r="C149" s="29"/>
      <c r="D149" s="158" t="s">
        <v>165</v>
      </c>
      <c r="E149" s="29"/>
      <c r="F149" s="159" t="s">
        <v>1152</v>
      </c>
      <c r="G149" s="29"/>
      <c r="H149" s="29"/>
      <c r="I149" s="29"/>
      <c r="J149" s="29"/>
      <c r="K149" s="29"/>
      <c r="L149" s="30"/>
      <c r="M149" s="160"/>
      <c r="N149" s="161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165</v>
      </c>
      <c r="AU149" s="17" t="s">
        <v>83</v>
      </c>
    </row>
    <row r="150" spans="1:65" s="13" customFormat="1">
      <c r="B150" s="162"/>
      <c r="D150" s="158" t="s">
        <v>167</v>
      </c>
      <c r="E150" s="163" t="s">
        <v>1</v>
      </c>
      <c r="F150" s="164" t="s">
        <v>2217</v>
      </c>
      <c r="H150" s="165">
        <v>192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167</v>
      </c>
      <c r="AU150" s="163" t="s">
        <v>83</v>
      </c>
      <c r="AV150" s="13" t="s">
        <v>83</v>
      </c>
      <c r="AW150" s="13" t="s">
        <v>30</v>
      </c>
      <c r="AX150" s="13" t="s">
        <v>81</v>
      </c>
      <c r="AY150" s="163" t="s">
        <v>156</v>
      </c>
    </row>
    <row r="151" spans="1:65" s="2" customFormat="1" ht="24" customHeight="1">
      <c r="A151" s="29"/>
      <c r="B151" s="145"/>
      <c r="C151" s="146" t="s">
        <v>202</v>
      </c>
      <c r="D151" s="146" t="s">
        <v>158</v>
      </c>
      <c r="E151" s="147" t="s">
        <v>1154</v>
      </c>
      <c r="F151" s="148" t="s">
        <v>1155</v>
      </c>
      <c r="G151" s="149" t="s">
        <v>225</v>
      </c>
      <c r="H151" s="150">
        <v>192</v>
      </c>
      <c r="I151" s="151">
        <v>79.709999999999994</v>
      </c>
      <c r="J151" s="151">
        <f>ROUND(I151*H151,2)</f>
        <v>15304.32</v>
      </c>
      <c r="K151" s="148" t="s">
        <v>162</v>
      </c>
      <c r="L151" s="30"/>
      <c r="M151" s="152" t="s">
        <v>1</v>
      </c>
      <c r="N151" s="153" t="s">
        <v>39</v>
      </c>
      <c r="O151" s="154">
        <v>0.17699999999999999</v>
      </c>
      <c r="P151" s="154">
        <f>O151*H151</f>
        <v>33.983999999999995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163</v>
      </c>
      <c r="AT151" s="156" t="s">
        <v>158</v>
      </c>
      <c r="AU151" s="156" t="s">
        <v>83</v>
      </c>
      <c r="AY151" s="17" t="s">
        <v>156</v>
      </c>
      <c r="BE151" s="157">
        <f>IF(N151="základní",J151,0)</f>
        <v>15304.32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81</v>
      </c>
      <c r="BK151" s="157">
        <f>ROUND(I151*H151,2)</f>
        <v>15304.32</v>
      </c>
      <c r="BL151" s="17" t="s">
        <v>163</v>
      </c>
      <c r="BM151" s="156" t="s">
        <v>2218</v>
      </c>
    </row>
    <row r="152" spans="1:65" s="2" customFormat="1" ht="28.8">
      <c r="A152" s="29"/>
      <c r="B152" s="30"/>
      <c r="C152" s="29"/>
      <c r="D152" s="158" t="s">
        <v>165</v>
      </c>
      <c r="E152" s="29"/>
      <c r="F152" s="159" t="s">
        <v>1157</v>
      </c>
      <c r="G152" s="29"/>
      <c r="H152" s="29"/>
      <c r="I152" s="29"/>
      <c r="J152" s="29"/>
      <c r="K152" s="29"/>
      <c r="L152" s="30"/>
      <c r="M152" s="160"/>
      <c r="N152" s="161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7" t="s">
        <v>165</v>
      </c>
      <c r="AU152" s="17" t="s">
        <v>83</v>
      </c>
    </row>
    <row r="153" spans="1:65" s="13" customFormat="1">
      <c r="B153" s="162"/>
      <c r="D153" s="158" t="s">
        <v>167</v>
      </c>
      <c r="E153" s="163" t="s">
        <v>1</v>
      </c>
      <c r="F153" s="164" t="s">
        <v>2217</v>
      </c>
      <c r="H153" s="165">
        <v>192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81</v>
      </c>
      <c r="AY153" s="163" t="s">
        <v>156</v>
      </c>
    </row>
    <row r="154" spans="1:65" s="2" customFormat="1" ht="24" customHeight="1">
      <c r="A154" s="29"/>
      <c r="B154" s="145"/>
      <c r="C154" s="146" t="s">
        <v>208</v>
      </c>
      <c r="D154" s="146" t="s">
        <v>158</v>
      </c>
      <c r="E154" s="147" t="s">
        <v>1158</v>
      </c>
      <c r="F154" s="148" t="s">
        <v>1159</v>
      </c>
      <c r="G154" s="149" t="s">
        <v>225</v>
      </c>
      <c r="H154" s="150">
        <v>192</v>
      </c>
      <c r="I154" s="151">
        <v>24.09</v>
      </c>
      <c r="J154" s="151">
        <f>ROUND(I154*H154,2)</f>
        <v>4625.28</v>
      </c>
      <c r="K154" s="148" t="s">
        <v>162</v>
      </c>
      <c r="L154" s="30"/>
      <c r="M154" s="152" t="s">
        <v>1</v>
      </c>
      <c r="N154" s="153" t="s">
        <v>39</v>
      </c>
      <c r="O154" s="154">
        <v>5.8000000000000003E-2</v>
      </c>
      <c r="P154" s="154">
        <f>O154*H154</f>
        <v>11.136000000000001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163</v>
      </c>
      <c r="AT154" s="156" t="s">
        <v>158</v>
      </c>
      <c r="AU154" s="156" t="s">
        <v>83</v>
      </c>
      <c r="AY154" s="17" t="s">
        <v>156</v>
      </c>
      <c r="BE154" s="157">
        <f>IF(N154="základní",J154,0)</f>
        <v>4625.28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81</v>
      </c>
      <c r="BK154" s="157">
        <f>ROUND(I154*H154,2)</f>
        <v>4625.28</v>
      </c>
      <c r="BL154" s="17" t="s">
        <v>163</v>
      </c>
      <c r="BM154" s="156" t="s">
        <v>2219</v>
      </c>
    </row>
    <row r="155" spans="1:65" s="2" customFormat="1" ht="28.8">
      <c r="A155" s="29"/>
      <c r="B155" s="30"/>
      <c r="C155" s="29"/>
      <c r="D155" s="158" t="s">
        <v>165</v>
      </c>
      <c r="E155" s="29"/>
      <c r="F155" s="159" t="s">
        <v>1161</v>
      </c>
      <c r="G155" s="29"/>
      <c r="H155" s="29"/>
      <c r="I155" s="29"/>
      <c r="J155" s="29"/>
      <c r="K155" s="29"/>
      <c r="L155" s="30"/>
      <c r="M155" s="160"/>
      <c r="N155" s="161"/>
      <c r="O155" s="55"/>
      <c r="P155" s="55"/>
      <c r="Q155" s="55"/>
      <c r="R155" s="55"/>
      <c r="S155" s="55"/>
      <c r="T155" s="5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7" t="s">
        <v>165</v>
      </c>
      <c r="AU155" s="17" t="s">
        <v>83</v>
      </c>
    </row>
    <row r="156" spans="1:65" s="13" customFormat="1">
      <c r="B156" s="162"/>
      <c r="D156" s="158" t="s">
        <v>167</v>
      </c>
      <c r="E156" s="163" t="s">
        <v>1</v>
      </c>
      <c r="F156" s="164" t="s">
        <v>2217</v>
      </c>
      <c r="H156" s="165">
        <v>192</v>
      </c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167</v>
      </c>
      <c r="AU156" s="163" t="s">
        <v>83</v>
      </c>
      <c r="AV156" s="13" t="s">
        <v>83</v>
      </c>
      <c r="AW156" s="13" t="s">
        <v>30</v>
      </c>
      <c r="AX156" s="13" t="s">
        <v>81</v>
      </c>
      <c r="AY156" s="163" t="s">
        <v>156</v>
      </c>
    </row>
    <row r="157" spans="1:65" s="2" customFormat="1" ht="16.5" customHeight="1">
      <c r="A157" s="29"/>
      <c r="B157" s="145"/>
      <c r="C157" s="176" t="s">
        <v>214</v>
      </c>
      <c r="D157" s="176" t="s">
        <v>254</v>
      </c>
      <c r="E157" s="177" t="s">
        <v>1162</v>
      </c>
      <c r="F157" s="178" t="s">
        <v>1163</v>
      </c>
      <c r="G157" s="179" t="s">
        <v>1164</v>
      </c>
      <c r="H157" s="180">
        <v>5.76</v>
      </c>
      <c r="I157" s="181">
        <v>153.38</v>
      </c>
      <c r="J157" s="181">
        <f>ROUND(I157*H157,2)</f>
        <v>883.47</v>
      </c>
      <c r="K157" s="178" t="s">
        <v>162</v>
      </c>
      <c r="L157" s="182"/>
      <c r="M157" s="183" t="s">
        <v>1</v>
      </c>
      <c r="N157" s="184" t="s">
        <v>39</v>
      </c>
      <c r="O157" s="154">
        <v>0</v>
      </c>
      <c r="P157" s="154">
        <f>O157*H157</f>
        <v>0</v>
      </c>
      <c r="Q157" s="154">
        <v>1E-3</v>
      </c>
      <c r="R157" s="154">
        <f>Q157*H157</f>
        <v>5.7599999999999995E-3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208</v>
      </c>
      <c r="AT157" s="156" t="s">
        <v>254</v>
      </c>
      <c r="AU157" s="156" t="s">
        <v>83</v>
      </c>
      <c r="AY157" s="17" t="s">
        <v>156</v>
      </c>
      <c r="BE157" s="157">
        <f>IF(N157="základní",J157,0)</f>
        <v>883.47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883.47</v>
      </c>
      <c r="BL157" s="17" t="s">
        <v>163</v>
      </c>
      <c r="BM157" s="156" t="s">
        <v>2220</v>
      </c>
    </row>
    <row r="158" spans="1:65" s="2" customFormat="1">
      <c r="A158" s="29"/>
      <c r="B158" s="30"/>
      <c r="C158" s="29"/>
      <c r="D158" s="158" t="s">
        <v>165</v>
      </c>
      <c r="E158" s="29"/>
      <c r="F158" s="159" t="s">
        <v>1163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2221</v>
      </c>
      <c r="H159" s="165">
        <v>5.76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81</v>
      </c>
      <c r="AY159" s="163" t="s">
        <v>156</v>
      </c>
    </row>
    <row r="160" spans="1:65" s="2" customFormat="1" ht="24" customHeight="1">
      <c r="A160" s="29"/>
      <c r="B160" s="145"/>
      <c r="C160" s="146" t="s">
        <v>222</v>
      </c>
      <c r="D160" s="146" t="s">
        <v>158</v>
      </c>
      <c r="E160" s="147" t="s">
        <v>1169</v>
      </c>
      <c r="F160" s="148" t="s">
        <v>1170</v>
      </c>
      <c r="G160" s="149" t="s">
        <v>225</v>
      </c>
      <c r="H160" s="150">
        <v>192</v>
      </c>
      <c r="I160" s="151">
        <v>28.22</v>
      </c>
      <c r="J160" s="151">
        <f>ROUND(I160*H160,2)</f>
        <v>5418.24</v>
      </c>
      <c r="K160" s="148" t="s">
        <v>162</v>
      </c>
      <c r="L160" s="30"/>
      <c r="M160" s="152" t="s">
        <v>1</v>
      </c>
      <c r="N160" s="153" t="s">
        <v>39</v>
      </c>
      <c r="O160" s="154">
        <v>6.7000000000000004E-2</v>
      </c>
      <c r="P160" s="154">
        <f>O160*H160</f>
        <v>12.864000000000001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163</v>
      </c>
      <c r="AT160" s="156" t="s">
        <v>158</v>
      </c>
      <c r="AU160" s="156" t="s">
        <v>83</v>
      </c>
      <c r="AY160" s="17" t="s">
        <v>156</v>
      </c>
      <c r="BE160" s="157">
        <f>IF(N160="základní",J160,0)</f>
        <v>5418.24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81</v>
      </c>
      <c r="BK160" s="157">
        <f>ROUND(I160*H160,2)</f>
        <v>5418.24</v>
      </c>
      <c r="BL160" s="17" t="s">
        <v>163</v>
      </c>
      <c r="BM160" s="156" t="s">
        <v>2222</v>
      </c>
    </row>
    <row r="161" spans="1:65" s="2" customFormat="1" ht="19.2">
      <c r="A161" s="29"/>
      <c r="B161" s="30"/>
      <c r="C161" s="29"/>
      <c r="D161" s="158" t="s">
        <v>165</v>
      </c>
      <c r="E161" s="29"/>
      <c r="F161" s="159" t="s">
        <v>1172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165</v>
      </c>
      <c r="AU161" s="17" t="s">
        <v>83</v>
      </c>
    </row>
    <row r="162" spans="1:65" s="13" customFormat="1">
      <c r="B162" s="162"/>
      <c r="D162" s="158" t="s">
        <v>167</v>
      </c>
      <c r="E162" s="163" t="s">
        <v>1</v>
      </c>
      <c r="F162" s="164" t="s">
        <v>2217</v>
      </c>
      <c r="H162" s="165">
        <v>192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167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156</v>
      </c>
    </row>
    <row r="163" spans="1:65" s="2" customFormat="1" ht="24" customHeight="1">
      <c r="A163" s="29"/>
      <c r="B163" s="145"/>
      <c r="C163" s="146" t="s">
        <v>230</v>
      </c>
      <c r="D163" s="146" t="s">
        <v>158</v>
      </c>
      <c r="E163" s="147" t="s">
        <v>1173</v>
      </c>
      <c r="F163" s="148" t="s">
        <v>1174</v>
      </c>
      <c r="G163" s="149" t="s">
        <v>225</v>
      </c>
      <c r="H163" s="150">
        <v>384</v>
      </c>
      <c r="I163" s="151">
        <v>2.5</v>
      </c>
      <c r="J163" s="151">
        <f>ROUND(I163*H163,2)</f>
        <v>960</v>
      </c>
      <c r="K163" s="148" t="s">
        <v>162</v>
      </c>
      <c r="L163" s="30"/>
      <c r="M163" s="152" t="s">
        <v>1</v>
      </c>
      <c r="N163" s="153" t="s">
        <v>39</v>
      </c>
      <c r="O163" s="154">
        <v>4.0000000000000001E-3</v>
      </c>
      <c r="P163" s="154">
        <f>O163*H163</f>
        <v>1.536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960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960</v>
      </c>
      <c r="BL163" s="17" t="s">
        <v>163</v>
      </c>
      <c r="BM163" s="156" t="s">
        <v>2223</v>
      </c>
    </row>
    <row r="164" spans="1:65" s="2" customFormat="1" ht="28.8">
      <c r="A164" s="29"/>
      <c r="B164" s="30"/>
      <c r="C164" s="29"/>
      <c r="D164" s="158" t="s">
        <v>165</v>
      </c>
      <c r="E164" s="29"/>
      <c r="F164" s="159" t="s">
        <v>1176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2224</v>
      </c>
      <c r="H165" s="165">
        <v>384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156</v>
      </c>
    </row>
    <row r="166" spans="1:65" s="2" customFormat="1" ht="16.5" customHeight="1">
      <c r="A166" s="29"/>
      <c r="B166" s="145"/>
      <c r="C166" s="146" t="s">
        <v>237</v>
      </c>
      <c r="D166" s="146" t="s">
        <v>158</v>
      </c>
      <c r="E166" s="147" t="s">
        <v>1178</v>
      </c>
      <c r="F166" s="148" t="s">
        <v>1179</v>
      </c>
      <c r="G166" s="149" t="s">
        <v>161</v>
      </c>
      <c r="H166" s="150">
        <v>4.8</v>
      </c>
      <c r="I166" s="151">
        <v>138.91</v>
      </c>
      <c r="J166" s="151">
        <f>ROUND(I166*H166,2)</f>
        <v>666.77</v>
      </c>
      <c r="K166" s="148" t="s">
        <v>162</v>
      </c>
      <c r="L166" s="30"/>
      <c r="M166" s="152" t="s">
        <v>1</v>
      </c>
      <c r="N166" s="153" t="s">
        <v>39</v>
      </c>
      <c r="O166" s="154">
        <v>0.26100000000000001</v>
      </c>
      <c r="P166" s="154">
        <f>O166*H166</f>
        <v>1.2527999999999999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163</v>
      </c>
      <c r="AT166" s="156" t="s">
        <v>158</v>
      </c>
      <c r="AU166" s="156" t="s">
        <v>83</v>
      </c>
      <c r="AY166" s="17" t="s">
        <v>156</v>
      </c>
      <c r="BE166" s="157">
        <f>IF(N166="základní",J166,0)</f>
        <v>666.77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81</v>
      </c>
      <c r="BK166" s="157">
        <f>ROUND(I166*H166,2)</f>
        <v>666.77</v>
      </c>
      <c r="BL166" s="17" t="s">
        <v>163</v>
      </c>
      <c r="BM166" s="156" t="s">
        <v>2225</v>
      </c>
    </row>
    <row r="167" spans="1:65" s="2" customFormat="1">
      <c r="A167" s="29"/>
      <c r="B167" s="30"/>
      <c r="C167" s="29"/>
      <c r="D167" s="158" t="s">
        <v>165</v>
      </c>
      <c r="E167" s="29"/>
      <c r="F167" s="159" t="s">
        <v>1181</v>
      </c>
      <c r="G167" s="29"/>
      <c r="H167" s="29"/>
      <c r="I167" s="29"/>
      <c r="J167" s="29"/>
      <c r="K167" s="29"/>
      <c r="L167" s="30"/>
      <c r="M167" s="160"/>
      <c r="N167" s="161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7" t="s">
        <v>165</v>
      </c>
      <c r="AU167" s="17" t="s">
        <v>83</v>
      </c>
    </row>
    <row r="168" spans="1:65" s="13" customFormat="1">
      <c r="B168" s="162"/>
      <c r="D168" s="158" t="s">
        <v>167</v>
      </c>
      <c r="E168" s="163" t="s">
        <v>1</v>
      </c>
      <c r="F168" s="164" t="s">
        <v>2226</v>
      </c>
      <c r="H168" s="165">
        <v>4.8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3" t="s">
        <v>167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156</v>
      </c>
    </row>
    <row r="169" spans="1:65" s="12" customFormat="1" ht="22.95" customHeight="1">
      <c r="B169" s="133"/>
      <c r="D169" s="134" t="s">
        <v>73</v>
      </c>
      <c r="E169" s="143" t="s">
        <v>189</v>
      </c>
      <c r="F169" s="143" t="s">
        <v>236</v>
      </c>
      <c r="J169" s="144">
        <f>BK169</f>
        <v>27472.43</v>
      </c>
      <c r="L169" s="133"/>
      <c r="M169" s="137"/>
      <c r="N169" s="138"/>
      <c r="O169" s="138"/>
      <c r="P169" s="139">
        <f>SUM(P170:P175)</f>
        <v>1.8239999999999998</v>
      </c>
      <c r="Q169" s="138"/>
      <c r="R169" s="139">
        <f>SUM(R170:R175)</f>
        <v>0</v>
      </c>
      <c r="S169" s="138"/>
      <c r="T169" s="140">
        <f>SUM(T170:T175)</f>
        <v>0</v>
      </c>
      <c r="AR169" s="134" t="s">
        <v>81</v>
      </c>
      <c r="AT169" s="141" t="s">
        <v>73</v>
      </c>
      <c r="AU169" s="141" t="s">
        <v>81</v>
      </c>
      <c r="AY169" s="134" t="s">
        <v>156</v>
      </c>
      <c r="BK169" s="142">
        <f>SUM(BK170:BK175)</f>
        <v>27472.43</v>
      </c>
    </row>
    <row r="170" spans="1:65" s="2" customFormat="1" ht="16.5" customHeight="1">
      <c r="A170" s="29"/>
      <c r="B170" s="145"/>
      <c r="C170" s="146" t="s">
        <v>243</v>
      </c>
      <c r="D170" s="146" t="s">
        <v>158</v>
      </c>
      <c r="E170" s="147" t="s">
        <v>1027</v>
      </c>
      <c r="F170" s="148" t="s">
        <v>1028</v>
      </c>
      <c r="G170" s="149" t="s">
        <v>225</v>
      </c>
      <c r="H170" s="150">
        <v>55</v>
      </c>
      <c r="I170" s="151">
        <v>416.97</v>
      </c>
      <c r="J170" s="151">
        <f>ROUND(I170*H170,2)</f>
        <v>22933.35</v>
      </c>
      <c r="K170" s="148" t="s">
        <v>162</v>
      </c>
      <c r="L170" s="30"/>
      <c r="M170" s="152" t="s">
        <v>1</v>
      </c>
      <c r="N170" s="153" t="s">
        <v>39</v>
      </c>
      <c r="O170" s="154">
        <v>2.3E-2</v>
      </c>
      <c r="P170" s="154">
        <f>O170*H170</f>
        <v>1.2649999999999999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163</v>
      </c>
      <c r="AT170" s="156" t="s">
        <v>158</v>
      </c>
      <c r="AU170" s="156" t="s">
        <v>83</v>
      </c>
      <c r="AY170" s="17" t="s">
        <v>156</v>
      </c>
      <c r="BE170" s="157">
        <f>IF(N170="základní",J170,0)</f>
        <v>22933.35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81</v>
      </c>
      <c r="BK170" s="157">
        <f>ROUND(I170*H170,2)</f>
        <v>22933.35</v>
      </c>
      <c r="BL170" s="17" t="s">
        <v>163</v>
      </c>
      <c r="BM170" s="156" t="s">
        <v>2227</v>
      </c>
    </row>
    <row r="171" spans="1:65" s="2" customFormat="1" ht="19.2">
      <c r="A171" s="29"/>
      <c r="B171" s="30"/>
      <c r="C171" s="29"/>
      <c r="D171" s="158" t="s">
        <v>165</v>
      </c>
      <c r="E171" s="29"/>
      <c r="F171" s="159" t="s">
        <v>1030</v>
      </c>
      <c r="G171" s="29"/>
      <c r="H171" s="29"/>
      <c r="I171" s="29"/>
      <c r="J171" s="29"/>
      <c r="K171" s="29"/>
      <c r="L171" s="30"/>
      <c r="M171" s="160"/>
      <c r="N171" s="161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165</v>
      </c>
      <c r="AU171" s="17" t="s">
        <v>83</v>
      </c>
    </row>
    <row r="172" spans="1:65" s="13" customFormat="1">
      <c r="B172" s="162"/>
      <c r="D172" s="158" t="s">
        <v>167</v>
      </c>
      <c r="E172" s="163" t="s">
        <v>1</v>
      </c>
      <c r="F172" s="164" t="s">
        <v>2228</v>
      </c>
      <c r="H172" s="165">
        <v>55</v>
      </c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167</v>
      </c>
      <c r="AU172" s="163" t="s">
        <v>83</v>
      </c>
      <c r="AV172" s="13" t="s">
        <v>83</v>
      </c>
      <c r="AW172" s="13" t="s">
        <v>30</v>
      </c>
      <c r="AX172" s="13" t="s">
        <v>81</v>
      </c>
      <c r="AY172" s="163" t="s">
        <v>156</v>
      </c>
    </row>
    <row r="173" spans="1:65" s="2" customFormat="1" ht="16.5" customHeight="1">
      <c r="A173" s="29"/>
      <c r="B173" s="145"/>
      <c r="C173" s="146" t="s">
        <v>249</v>
      </c>
      <c r="D173" s="146" t="s">
        <v>158</v>
      </c>
      <c r="E173" s="147" t="s">
        <v>1032</v>
      </c>
      <c r="F173" s="148" t="s">
        <v>1033</v>
      </c>
      <c r="G173" s="149" t="s">
        <v>225</v>
      </c>
      <c r="H173" s="150">
        <v>21.5</v>
      </c>
      <c r="I173" s="151">
        <v>211.12</v>
      </c>
      <c r="J173" s="151">
        <f>ROUND(I173*H173,2)</f>
        <v>4539.08</v>
      </c>
      <c r="K173" s="148" t="s">
        <v>162</v>
      </c>
      <c r="L173" s="30"/>
      <c r="M173" s="152" t="s">
        <v>1</v>
      </c>
      <c r="N173" s="153" t="s">
        <v>39</v>
      </c>
      <c r="O173" s="154">
        <v>2.5999999999999999E-2</v>
      </c>
      <c r="P173" s="154">
        <f>O173*H173</f>
        <v>0.55899999999999994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163</v>
      </c>
      <c r="AT173" s="156" t="s">
        <v>158</v>
      </c>
      <c r="AU173" s="156" t="s">
        <v>83</v>
      </c>
      <c r="AY173" s="17" t="s">
        <v>156</v>
      </c>
      <c r="BE173" s="157">
        <f>IF(N173="základní",J173,0)</f>
        <v>4539.08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81</v>
      </c>
      <c r="BK173" s="157">
        <f>ROUND(I173*H173,2)</f>
        <v>4539.08</v>
      </c>
      <c r="BL173" s="17" t="s">
        <v>163</v>
      </c>
      <c r="BM173" s="156" t="s">
        <v>2229</v>
      </c>
    </row>
    <row r="174" spans="1:65" s="2" customFormat="1" ht="19.2">
      <c r="A174" s="29"/>
      <c r="B174" s="30"/>
      <c r="C174" s="29"/>
      <c r="D174" s="158" t="s">
        <v>165</v>
      </c>
      <c r="E174" s="29"/>
      <c r="F174" s="159" t="s">
        <v>1035</v>
      </c>
      <c r="G174" s="29"/>
      <c r="H174" s="29"/>
      <c r="I174" s="29"/>
      <c r="J174" s="29"/>
      <c r="K174" s="29"/>
      <c r="L174" s="30"/>
      <c r="M174" s="160"/>
      <c r="N174" s="161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165</v>
      </c>
      <c r="AU174" s="17" t="s">
        <v>83</v>
      </c>
    </row>
    <row r="175" spans="1:65" s="13" customFormat="1">
      <c r="B175" s="162"/>
      <c r="D175" s="158" t="s">
        <v>167</v>
      </c>
      <c r="E175" s="163" t="s">
        <v>1</v>
      </c>
      <c r="F175" s="164" t="s">
        <v>2230</v>
      </c>
      <c r="H175" s="165">
        <v>21.5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30</v>
      </c>
      <c r="AX175" s="13" t="s">
        <v>81</v>
      </c>
      <c r="AY175" s="163" t="s">
        <v>156</v>
      </c>
    </row>
    <row r="176" spans="1:65" s="12" customFormat="1" ht="22.95" customHeight="1">
      <c r="B176" s="133"/>
      <c r="D176" s="134" t="s">
        <v>73</v>
      </c>
      <c r="E176" s="143" t="s">
        <v>214</v>
      </c>
      <c r="F176" s="143" t="s">
        <v>288</v>
      </c>
      <c r="J176" s="144">
        <f>BK176</f>
        <v>8983.23</v>
      </c>
      <c r="L176" s="133"/>
      <c r="M176" s="137"/>
      <c r="N176" s="138"/>
      <c r="O176" s="138"/>
      <c r="P176" s="139">
        <f>P177+SUM(P178:P184)</f>
        <v>7.6221999999999994</v>
      </c>
      <c r="Q176" s="138"/>
      <c r="R176" s="139">
        <f>R177+SUM(R178:R184)</f>
        <v>2.3443300000000002</v>
      </c>
      <c r="S176" s="138"/>
      <c r="T176" s="140">
        <f>T177+SUM(T178:T184)</f>
        <v>10.307000000000002</v>
      </c>
      <c r="AR176" s="134" t="s">
        <v>81</v>
      </c>
      <c r="AT176" s="141" t="s">
        <v>73</v>
      </c>
      <c r="AU176" s="141" t="s">
        <v>81</v>
      </c>
      <c r="AY176" s="134" t="s">
        <v>156</v>
      </c>
      <c r="BK176" s="142">
        <f>BK177+SUM(BK178:BK184)</f>
        <v>8983.23</v>
      </c>
    </row>
    <row r="177" spans="1:65" s="2" customFormat="1" ht="24" customHeight="1">
      <c r="A177" s="29"/>
      <c r="B177" s="145"/>
      <c r="C177" s="146" t="s">
        <v>8</v>
      </c>
      <c r="D177" s="146" t="s">
        <v>158</v>
      </c>
      <c r="E177" s="147" t="s">
        <v>327</v>
      </c>
      <c r="F177" s="148" t="s">
        <v>328</v>
      </c>
      <c r="G177" s="149" t="s">
        <v>291</v>
      </c>
      <c r="H177" s="150">
        <v>13.4</v>
      </c>
      <c r="I177" s="151">
        <v>388.09</v>
      </c>
      <c r="J177" s="151">
        <f>ROUND(I177*H177,2)</f>
        <v>5200.41</v>
      </c>
      <c r="K177" s="148" t="s">
        <v>162</v>
      </c>
      <c r="L177" s="30"/>
      <c r="M177" s="152" t="s">
        <v>1</v>
      </c>
      <c r="N177" s="153" t="s">
        <v>39</v>
      </c>
      <c r="O177" s="154">
        <v>0.216</v>
      </c>
      <c r="P177" s="154">
        <f>O177*H177</f>
        <v>2.8944000000000001</v>
      </c>
      <c r="Q177" s="154">
        <v>0.1295</v>
      </c>
      <c r="R177" s="154">
        <f>Q177*H177</f>
        <v>1.7353000000000001</v>
      </c>
      <c r="S177" s="154">
        <v>0</v>
      </c>
      <c r="T177" s="15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163</v>
      </c>
      <c r="AT177" s="156" t="s">
        <v>158</v>
      </c>
      <c r="AU177" s="156" t="s">
        <v>83</v>
      </c>
      <c r="AY177" s="17" t="s">
        <v>156</v>
      </c>
      <c r="BE177" s="157">
        <f>IF(N177="základní",J177,0)</f>
        <v>5200.41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81</v>
      </c>
      <c r="BK177" s="157">
        <f>ROUND(I177*H177,2)</f>
        <v>5200.41</v>
      </c>
      <c r="BL177" s="17" t="s">
        <v>163</v>
      </c>
      <c r="BM177" s="156" t="s">
        <v>2231</v>
      </c>
    </row>
    <row r="178" spans="1:65" s="2" customFormat="1" ht="38.4">
      <c r="A178" s="29"/>
      <c r="B178" s="30"/>
      <c r="C178" s="29"/>
      <c r="D178" s="158" t="s">
        <v>165</v>
      </c>
      <c r="E178" s="29"/>
      <c r="F178" s="159" t="s">
        <v>330</v>
      </c>
      <c r="G178" s="29"/>
      <c r="H178" s="29"/>
      <c r="I178" s="29"/>
      <c r="J178" s="29"/>
      <c r="K178" s="29"/>
      <c r="L178" s="30"/>
      <c r="M178" s="160"/>
      <c r="N178" s="161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7" t="s">
        <v>165</v>
      </c>
      <c r="AU178" s="17" t="s">
        <v>83</v>
      </c>
    </row>
    <row r="179" spans="1:65" s="13" customFormat="1">
      <c r="B179" s="162"/>
      <c r="D179" s="158" t="s">
        <v>167</v>
      </c>
      <c r="E179" s="163" t="s">
        <v>1</v>
      </c>
      <c r="F179" s="164" t="s">
        <v>2232</v>
      </c>
      <c r="H179" s="165">
        <v>13.4</v>
      </c>
      <c r="L179" s="162"/>
      <c r="M179" s="166"/>
      <c r="N179" s="167"/>
      <c r="O179" s="167"/>
      <c r="P179" s="167"/>
      <c r="Q179" s="167"/>
      <c r="R179" s="167"/>
      <c r="S179" s="167"/>
      <c r="T179" s="168"/>
      <c r="AT179" s="163" t="s">
        <v>167</v>
      </c>
      <c r="AU179" s="163" t="s">
        <v>83</v>
      </c>
      <c r="AV179" s="13" t="s">
        <v>83</v>
      </c>
      <c r="AW179" s="13" t="s">
        <v>30</v>
      </c>
      <c r="AX179" s="13" t="s">
        <v>81</v>
      </c>
      <c r="AY179" s="163" t="s">
        <v>156</v>
      </c>
    </row>
    <row r="180" spans="1:65" s="2" customFormat="1" ht="16.5" customHeight="1">
      <c r="A180" s="29"/>
      <c r="B180" s="145"/>
      <c r="C180" s="176" t="s">
        <v>259</v>
      </c>
      <c r="D180" s="176" t="s">
        <v>254</v>
      </c>
      <c r="E180" s="177" t="s">
        <v>333</v>
      </c>
      <c r="F180" s="178" t="s">
        <v>334</v>
      </c>
      <c r="G180" s="179" t="s">
        <v>291</v>
      </c>
      <c r="H180" s="180">
        <v>13.534000000000001</v>
      </c>
      <c r="I180" s="181">
        <v>119.51</v>
      </c>
      <c r="J180" s="181">
        <f>ROUND(I180*H180,2)</f>
        <v>1617.45</v>
      </c>
      <c r="K180" s="178" t="s">
        <v>162</v>
      </c>
      <c r="L180" s="182"/>
      <c r="M180" s="183" t="s">
        <v>1</v>
      </c>
      <c r="N180" s="184" t="s">
        <v>39</v>
      </c>
      <c r="O180" s="154">
        <v>0</v>
      </c>
      <c r="P180" s="154">
        <f>O180*H180</f>
        <v>0</v>
      </c>
      <c r="Q180" s="154">
        <v>4.4999999999999998E-2</v>
      </c>
      <c r="R180" s="154">
        <f>Q180*H180</f>
        <v>0.60902999999999996</v>
      </c>
      <c r="S180" s="154">
        <v>0</v>
      </c>
      <c r="T180" s="15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208</v>
      </c>
      <c r="AT180" s="156" t="s">
        <v>254</v>
      </c>
      <c r="AU180" s="156" t="s">
        <v>83</v>
      </c>
      <c r="AY180" s="17" t="s">
        <v>156</v>
      </c>
      <c r="BE180" s="157">
        <f>IF(N180="základní",J180,0)</f>
        <v>1617.45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81</v>
      </c>
      <c r="BK180" s="157">
        <f>ROUND(I180*H180,2)</f>
        <v>1617.45</v>
      </c>
      <c r="BL180" s="17" t="s">
        <v>163</v>
      </c>
      <c r="BM180" s="156" t="s">
        <v>2233</v>
      </c>
    </row>
    <row r="181" spans="1:65" s="2" customFormat="1">
      <c r="A181" s="29"/>
      <c r="B181" s="30"/>
      <c r="C181" s="29"/>
      <c r="D181" s="158" t="s">
        <v>165</v>
      </c>
      <c r="E181" s="29"/>
      <c r="F181" s="159" t="s">
        <v>334</v>
      </c>
      <c r="G181" s="29"/>
      <c r="H181" s="29"/>
      <c r="I181" s="29"/>
      <c r="J181" s="29"/>
      <c r="K181" s="29"/>
      <c r="L181" s="30"/>
      <c r="M181" s="160"/>
      <c r="N181" s="161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165</v>
      </c>
      <c r="AU181" s="17" t="s">
        <v>83</v>
      </c>
    </row>
    <row r="182" spans="1:65" s="13" customFormat="1">
      <c r="B182" s="162"/>
      <c r="D182" s="158" t="s">
        <v>167</v>
      </c>
      <c r="E182" s="163" t="s">
        <v>1</v>
      </c>
      <c r="F182" s="164" t="s">
        <v>2232</v>
      </c>
      <c r="H182" s="165">
        <v>13.4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30</v>
      </c>
      <c r="AX182" s="13" t="s">
        <v>81</v>
      </c>
      <c r="AY182" s="163" t="s">
        <v>156</v>
      </c>
    </row>
    <row r="183" spans="1:65" s="13" customFormat="1">
      <c r="B183" s="162"/>
      <c r="D183" s="158" t="s">
        <v>167</v>
      </c>
      <c r="F183" s="164" t="s">
        <v>2234</v>
      </c>
      <c r="H183" s="165">
        <v>13.534000000000001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167</v>
      </c>
      <c r="AU183" s="163" t="s">
        <v>83</v>
      </c>
      <c r="AV183" s="13" t="s">
        <v>83</v>
      </c>
      <c r="AW183" s="13" t="s">
        <v>3</v>
      </c>
      <c r="AX183" s="13" t="s">
        <v>81</v>
      </c>
      <c r="AY183" s="163" t="s">
        <v>156</v>
      </c>
    </row>
    <row r="184" spans="1:65" s="12" customFormat="1" ht="20.85" customHeight="1">
      <c r="B184" s="133"/>
      <c r="D184" s="134" t="s">
        <v>73</v>
      </c>
      <c r="E184" s="143" t="s">
        <v>354</v>
      </c>
      <c r="F184" s="143" t="s">
        <v>355</v>
      </c>
      <c r="J184" s="144">
        <f>BK184</f>
        <v>2165.37</v>
      </c>
      <c r="L184" s="133"/>
      <c r="M184" s="137"/>
      <c r="N184" s="138"/>
      <c r="O184" s="138"/>
      <c r="P184" s="139">
        <f>SUM(P185:P190)</f>
        <v>4.7277999999999993</v>
      </c>
      <c r="Q184" s="138"/>
      <c r="R184" s="139">
        <f>SUM(R185:R190)</f>
        <v>0</v>
      </c>
      <c r="S184" s="138"/>
      <c r="T184" s="140">
        <f>SUM(T185:T190)</f>
        <v>10.307000000000002</v>
      </c>
      <c r="AR184" s="134" t="s">
        <v>81</v>
      </c>
      <c r="AT184" s="141" t="s">
        <v>73</v>
      </c>
      <c r="AU184" s="141" t="s">
        <v>83</v>
      </c>
      <c r="AY184" s="134" t="s">
        <v>156</v>
      </c>
      <c r="BK184" s="142">
        <f>SUM(BK185:BK190)</f>
        <v>2165.37</v>
      </c>
    </row>
    <row r="185" spans="1:65" s="2" customFormat="1" ht="24" customHeight="1">
      <c r="A185" s="29"/>
      <c r="B185" s="145"/>
      <c r="C185" s="146" t="s">
        <v>265</v>
      </c>
      <c r="D185" s="146" t="s">
        <v>158</v>
      </c>
      <c r="E185" s="147" t="s">
        <v>1587</v>
      </c>
      <c r="F185" s="148" t="s">
        <v>1588</v>
      </c>
      <c r="G185" s="149" t="s">
        <v>225</v>
      </c>
      <c r="H185" s="150">
        <v>55</v>
      </c>
      <c r="I185" s="151">
        <v>36.200000000000003</v>
      </c>
      <c r="J185" s="151">
        <f>ROUND(I185*H185,2)</f>
        <v>1991</v>
      </c>
      <c r="K185" s="148" t="s">
        <v>162</v>
      </c>
      <c r="L185" s="30"/>
      <c r="M185" s="152" t="s">
        <v>1</v>
      </c>
      <c r="N185" s="153" t="s">
        <v>39</v>
      </c>
      <c r="O185" s="154">
        <v>7.9000000000000001E-2</v>
      </c>
      <c r="P185" s="154">
        <f>O185*H185</f>
        <v>4.3449999999999998</v>
      </c>
      <c r="Q185" s="154">
        <v>0</v>
      </c>
      <c r="R185" s="154">
        <f>Q185*H185</f>
        <v>0</v>
      </c>
      <c r="S185" s="154">
        <v>0.17</v>
      </c>
      <c r="T185" s="155">
        <f>S185*H185</f>
        <v>9.3500000000000014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163</v>
      </c>
      <c r="AT185" s="156" t="s">
        <v>158</v>
      </c>
      <c r="AU185" s="156" t="s">
        <v>178</v>
      </c>
      <c r="AY185" s="17" t="s">
        <v>156</v>
      </c>
      <c r="BE185" s="157">
        <f>IF(N185="základní",J185,0)</f>
        <v>1991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1991</v>
      </c>
      <c r="BL185" s="17" t="s">
        <v>163</v>
      </c>
      <c r="BM185" s="156" t="s">
        <v>2235</v>
      </c>
    </row>
    <row r="186" spans="1:65" s="2" customFormat="1" ht="38.4">
      <c r="A186" s="29"/>
      <c r="B186" s="30"/>
      <c r="C186" s="29"/>
      <c r="D186" s="158" t="s">
        <v>165</v>
      </c>
      <c r="E186" s="29"/>
      <c r="F186" s="159" t="s">
        <v>1590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178</v>
      </c>
    </row>
    <row r="187" spans="1:65" s="13" customFormat="1">
      <c r="B187" s="162"/>
      <c r="D187" s="158" t="s">
        <v>167</v>
      </c>
      <c r="E187" s="163" t="s">
        <v>1</v>
      </c>
      <c r="F187" s="164" t="s">
        <v>576</v>
      </c>
      <c r="H187" s="165">
        <v>55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178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2" customFormat="1" ht="24" customHeight="1">
      <c r="A188" s="29"/>
      <c r="B188" s="145"/>
      <c r="C188" s="146" t="s">
        <v>270</v>
      </c>
      <c r="D188" s="146" t="s">
        <v>158</v>
      </c>
      <c r="E188" s="147" t="s">
        <v>370</v>
      </c>
      <c r="F188" s="148" t="s">
        <v>371</v>
      </c>
      <c r="G188" s="149" t="s">
        <v>225</v>
      </c>
      <c r="H188" s="150">
        <v>3.3</v>
      </c>
      <c r="I188" s="151">
        <v>52.84</v>
      </c>
      <c r="J188" s="151">
        <f>ROUND(I188*H188,2)</f>
        <v>174.37</v>
      </c>
      <c r="K188" s="148" t="s">
        <v>162</v>
      </c>
      <c r="L188" s="30"/>
      <c r="M188" s="152" t="s">
        <v>1</v>
      </c>
      <c r="N188" s="153" t="s">
        <v>39</v>
      </c>
      <c r="O188" s="154">
        <v>0.11600000000000001</v>
      </c>
      <c r="P188" s="154">
        <f>O188*H188</f>
        <v>0.38279999999999997</v>
      </c>
      <c r="Q188" s="154">
        <v>0</v>
      </c>
      <c r="R188" s="154">
        <f>Q188*H188</f>
        <v>0</v>
      </c>
      <c r="S188" s="154">
        <v>0.28999999999999998</v>
      </c>
      <c r="T188" s="155">
        <f>S188*H188</f>
        <v>0.95699999999999985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163</v>
      </c>
      <c r="AT188" s="156" t="s">
        <v>158</v>
      </c>
      <c r="AU188" s="156" t="s">
        <v>178</v>
      </c>
      <c r="AY188" s="17" t="s">
        <v>156</v>
      </c>
      <c r="BE188" s="157">
        <f>IF(N188="základní",J188,0)</f>
        <v>174.37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81</v>
      </c>
      <c r="BK188" s="157">
        <f>ROUND(I188*H188,2)</f>
        <v>174.37</v>
      </c>
      <c r="BL188" s="17" t="s">
        <v>163</v>
      </c>
      <c r="BM188" s="156" t="s">
        <v>2236</v>
      </c>
    </row>
    <row r="189" spans="1:65" s="2" customFormat="1" ht="38.4">
      <c r="A189" s="29"/>
      <c r="B189" s="30"/>
      <c r="C189" s="29"/>
      <c r="D189" s="158" t="s">
        <v>165</v>
      </c>
      <c r="E189" s="29"/>
      <c r="F189" s="159" t="s">
        <v>373</v>
      </c>
      <c r="G189" s="29"/>
      <c r="H189" s="29"/>
      <c r="I189" s="29"/>
      <c r="J189" s="29"/>
      <c r="K189" s="29"/>
      <c r="L189" s="30"/>
      <c r="M189" s="160"/>
      <c r="N189" s="161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165</v>
      </c>
      <c r="AU189" s="17" t="s">
        <v>178</v>
      </c>
    </row>
    <row r="190" spans="1:65" s="13" customFormat="1">
      <c r="B190" s="162"/>
      <c r="D190" s="158" t="s">
        <v>167</v>
      </c>
      <c r="E190" s="163" t="s">
        <v>1</v>
      </c>
      <c r="F190" s="164" t="s">
        <v>1553</v>
      </c>
      <c r="H190" s="165">
        <v>3.3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167</v>
      </c>
      <c r="AU190" s="163" t="s">
        <v>178</v>
      </c>
      <c r="AV190" s="13" t="s">
        <v>83</v>
      </c>
      <c r="AW190" s="13" t="s">
        <v>30</v>
      </c>
      <c r="AX190" s="13" t="s">
        <v>81</v>
      </c>
      <c r="AY190" s="163" t="s">
        <v>156</v>
      </c>
    </row>
    <row r="191" spans="1:65" s="12" customFormat="1" ht="22.95" customHeight="1">
      <c r="B191" s="133"/>
      <c r="D191" s="134" t="s">
        <v>73</v>
      </c>
      <c r="E191" s="143" t="s">
        <v>392</v>
      </c>
      <c r="F191" s="143" t="s">
        <v>393</v>
      </c>
      <c r="J191" s="144">
        <f>BK191</f>
        <v>4181.1399999999994</v>
      </c>
      <c r="L191" s="133"/>
      <c r="M191" s="137"/>
      <c r="N191" s="138"/>
      <c r="O191" s="138"/>
      <c r="P191" s="139">
        <f>SUM(P192:P200)</f>
        <v>0.70087600000000005</v>
      </c>
      <c r="Q191" s="138"/>
      <c r="R191" s="139">
        <f>SUM(R192:R200)</f>
        <v>0</v>
      </c>
      <c r="S191" s="138"/>
      <c r="T191" s="140">
        <f>SUM(T192:T200)</f>
        <v>0</v>
      </c>
      <c r="AR191" s="134" t="s">
        <v>81</v>
      </c>
      <c r="AT191" s="141" t="s">
        <v>73</v>
      </c>
      <c r="AU191" s="141" t="s">
        <v>81</v>
      </c>
      <c r="AY191" s="134" t="s">
        <v>156</v>
      </c>
      <c r="BK191" s="142">
        <f>SUM(BK192:BK200)</f>
        <v>4181.1399999999994</v>
      </c>
    </row>
    <row r="192" spans="1:65" s="2" customFormat="1" ht="16.5" customHeight="1">
      <c r="A192" s="29"/>
      <c r="B192" s="145"/>
      <c r="C192" s="146" t="s">
        <v>276</v>
      </c>
      <c r="D192" s="146" t="s">
        <v>158</v>
      </c>
      <c r="E192" s="147" t="s">
        <v>395</v>
      </c>
      <c r="F192" s="148" t="s">
        <v>396</v>
      </c>
      <c r="G192" s="149" t="s">
        <v>217</v>
      </c>
      <c r="H192" s="150">
        <v>10.307</v>
      </c>
      <c r="I192" s="151">
        <v>81.58</v>
      </c>
      <c r="J192" s="151">
        <f>ROUND(I192*H192,2)</f>
        <v>840.85</v>
      </c>
      <c r="K192" s="148" t="s">
        <v>162</v>
      </c>
      <c r="L192" s="30"/>
      <c r="M192" s="152" t="s">
        <v>1</v>
      </c>
      <c r="N192" s="153" t="s">
        <v>39</v>
      </c>
      <c r="O192" s="154">
        <v>0.03</v>
      </c>
      <c r="P192" s="154">
        <f>O192*H192</f>
        <v>0.30920999999999998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163</v>
      </c>
      <c r="AT192" s="156" t="s">
        <v>158</v>
      </c>
      <c r="AU192" s="156" t="s">
        <v>83</v>
      </c>
      <c r="AY192" s="17" t="s">
        <v>156</v>
      </c>
      <c r="BE192" s="157">
        <f>IF(N192="základní",J192,0)</f>
        <v>840.85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81</v>
      </c>
      <c r="BK192" s="157">
        <f>ROUND(I192*H192,2)</f>
        <v>840.85</v>
      </c>
      <c r="BL192" s="17" t="s">
        <v>163</v>
      </c>
      <c r="BM192" s="156" t="s">
        <v>2237</v>
      </c>
    </row>
    <row r="193" spans="1:65" s="2" customFormat="1" ht="28.8">
      <c r="A193" s="29"/>
      <c r="B193" s="30"/>
      <c r="C193" s="29"/>
      <c r="D193" s="158" t="s">
        <v>165</v>
      </c>
      <c r="E193" s="29"/>
      <c r="F193" s="159" t="s">
        <v>398</v>
      </c>
      <c r="G193" s="29"/>
      <c r="H193" s="29"/>
      <c r="I193" s="29"/>
      <c r="J193" s="29"/>
      <c r="K193" s="29"/>
      <c r="L193" s="30"/>
      <c r="M193" s="160"/>
      <c r="N193" s="161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165</v>
      </c>
      <c r="AU193" s="17" t="s">
        <v>83</v>
      </c>
    </row>
    <row r="194" spans="1:65" s="13" customFormat="1">
      <c r="B194" s="162"/>
      <c r="D194" s="158" t="s">
        <v>167</v>
      </c>
      <c r="E194" s="163" t="s">
        <v>1</v>
      </c>
      <c r="F194" s="164" t="s">
        <v>2238</v>
      </c>
      <c r="H194" s="165">
        <v>10.307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30</v>
      </c>
      <c r="AX194" s="13" t="s">
        <v>81</v>
      </c>
      <c r="AY194" s="163" t="s">
        <v>156</v>
      </c>
    </row>
    <row r="195" spans="1:65" s="2" customFormat="1" ht="24" customHeight="1">
      <c r="A195" s="29"/>
      <c r="B195" s="145"/>
      <c r="C195" s="146" t="s">
        <v>282</v>
      </c>
      <c r="D195" s="146" t="s">
        <v>158</v>
      </c>
      <c r="E195" s="147" t="s">
        <v>401</v>
      </c>
      <c r="F195" s="148" t="s">
        <v>402</v>
      </c>
      <c r="G195" s="149" t="s">
        <v>217</v>
      </c>
      <c r="H195" s="150">
        <v>195.833</v>
      </c>
      <c r="I195" s="151">
        <v>7.37</v>
      </c>
      <c r="J195" s="151">
        <f>ROUND(I195*H195,2)</f>
        <v>1443.29</v>
      </c>
      <c r="K195" s="148" t="s">
        <v>162</v>
      </c>
      <c r="L195" s="30"/>
      <c r="M195" s="152" t="s">
        <v>1</v>
      </c>
      <c r="N195" s="153" t="s">
        <v>39</v>
      </c>
      <c r="O195" s="154">
        <v>2E-3</v>
      </c>
      <c r="P195" s="154">
        <f>O195*H195</f>
        <v>0.39166600000000001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163</v>
      </c>
      <c r="AT195" s="156" t="s">
        <v>158</v>
      </c>
      <c r="AU195" s="156" t="s">
        <v>83</v>
      </c>
      <c r="AY195" s="17" t="s">
        <v>156</v>
      </c>
      <c r="BE195" s="157">
        <f>IF(N195="základní",J195,0)</f>
        <v>1443.29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81</v>
      </c>
      <c r="BK195" s="157">
        <f>ROUND(I195*H195,2)</f>
        <v>1443.29</v>
      </c>
      <c r="BL195" s="17" t="s">
        <v>163</v>
      </c>
      <c r="BM195" s="156" t="s">
        <v>2239</v>
      </c>
    </row>
    <row r="196" spans="1:65" s="2" customFormat="1" ht="28.8">
      <c r="A196" s="29"/>
      <c r="B196" s="30"/>
      <c r="C196" s="29"/>
      <c r="D196" s="158" t="s">
        <v>165</v>
      </c>
      <c r="E196" s="29"/>
      <c r="F196" s="159" t="s">
        <v>404</v>
      </c>
      <c r="G196" s="29"/>
      <c r="H196" s="29"/>
      <c r="I196" s="29"/>
      <c r="J196" s="29"/>
      <c r="K196" s="29"/>
      <c r="L196" s="30"/>
      <c r="M196" s="160"/>
      <c r="N196" s="161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165</v>
      </c>
      <c r="AU196" s="17" t="s">
        <v>83</v>
      </c>
    </row>
    <row r="197" spans="1:65" s="13" customFormat="1">
      <c r="B197" s="162"/>
      <c r="D197" s="158" t="s">
        <v>167</v>
      </c>
      <c r="E197" s="163" t="s">
        <v>1</v>
      </c>
      <c r="F197" s="164" t="s">
        <v>2240</v>
      </c>
      <c r="H197" s="165">
        <v>195.833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156</v>
      </c>
    </row>
    <row r="198" spans="1:65" s="2" customFormat="1" ht="24" customHeight="1">
      <c r="A198" s="29"/>
      <c r="B198" s="145"/>
      <c r="C198" s="146" t="s">
        <v>7</v>
      </c>
      <c r="D198" s="146" t="s">
        <v>158</v>
      </c>
      <c r="E198" s="147" t="s">
        <v>430</v>
      </c>
      <c r="F198" s="148" t="s">
        <v>431</v>
      </c>
      <c r="G198" s="149" t="s">
        <v>217</v>
      </c>
      <c r="H198" s="150">
        <v>10.307</v>
      </c>
      <c r="I198" s="151">
        <v>184.05</v>
      </c>
      <c r="J198" s="151">
        <f>ROUND(I198*H198,2)</f>
        <v>1897</v>
      </c>
      <c r="K198" s="148" t="s">
        <v>162</v>
      </c>
      <c r="L198" s="30"/>
      <c r="M198" s="152" t="s">
        <v>1</v>
      </c>
      <c r="N198" s="153" t="s">
        <v>39</v>
      </c>
      <c r="O198" s="154">
        <v>0</v>
      </c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163</v>
      </c>
      <c r="AT198" s="156" t="s">
        <v>158</v>
      </c>
      <c r="AU198" s="156" t="s">
        <v>83</v>
      </c>
      <c r="AY198" s="17" t="s">
        <v>156</v>
      </c>
      <c r="BE198" s="157">
        <f>IF(N198="základní",J198,0)</f>
        <v>1897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81</v>
      </c>
      <c r="BK198" s="157">
        <f>ROUND(I198*H198,2)</f>
        <v>1897</v>
      </c>
      <c r="BL198" s="17" t="s">
        <v>163</v>
      </c>
      <c r="BM198" s="156" t="s">
        <v>2241</v>
      </c>
    </row>
    <row r="199" spans="1:65" s="2" customFormat="1" ht="28.8">
      <c r="A199" s="29"/>
      <c r="B199" s="30"/>
      <c r="C199" s="29"/>
      <c r="D199" s="158" t="s">
        <v>165</v>
      </c>
      <c r="E199" s="29"/>
      <c r="F199" s="159" t="s">
        <v>219</v>
      </c>
      <c r="G199" s="29"/>
      <c r="H199" s="29"/>
      <c r="I199" s="29"/>
      <c r="J199" s="29"/>
      <c r="K199" s="29"/>
      <c r="L199" s="30"/>
      <c r="M199" s="160"/>
      <c r="N199" s="161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165</v>
      </c>
      <c r="AU199" s="17" t="s">
        <v>83</v>
      </c>
    </row>
    <row r="200" spans="1:65" s="13" customFormat="1">
      <c r="B200" s="162"/>
      <c r="D200" s="158" t="s">
        <v>167</v>
      </c>
      <c r="E200" s="163" t="s">
        <v>1</v>
      </c>
      <c r="F200" s="164" t="s">
        <v>2238</v>
      </c>
      <c r="H200" s="165">
        <v>10.307</v>
      </c>
      <c r="L200" s="162"/>
      <c r="M200" s="166"/>
      <c r="N200" s="167"/>
      <c r="O200" s="167"/>
      <c r="P200" s="167"/>
      <c r="Q200" s="167"/>
      <c r="R200" s="167"/>
      <c r="S200" s="167"/>
      <c r="T200" s="168"/>
      <c r="AT200" s="163" t="s">
        <v>167</v>
      </c>
      <c r="AU200" s="163" t="s">
        <v>83</v>
      </c>
      <c r="AV200" s="13" t="s">
        <v>83</v>
      </c>
      <c r="AW200" s="13" t="s">
        <v>30</v>
      </c>
      <c r="AX200" s="13" t="s">
        <v>81</v>
      </c>
      <c r="AY200" s="163" t="s">
        <v>156</v>
      </c>
    </row>
    <row r="201" spans="1:65" s="12" customFormat="1" ht="22.95" customHeight="1">
      <c r="B201" s="133"/>
      <c r="D201" s="134" t="s">
        <v>73</v>
      </c>
      <c r="E201" s="143" t="s">
        <v>433</v>
      </c>
      <c r="F201" s="143" t="s">
        <v>434</v>
      </c>
      <c r="J201" s="144">
        <f>BK201</f>
        <v>393.53</v>
      </c>
      <c r="L201" s="133"/>
      <c r="M201" s="137"/>
      <c r="N201" s="138"/>
      <c r="O201" s="138"/>
      <c r="P201" s="139">
        <f>SUM(P202:P203)</f>
        <v>0.93295000000000006</v>
      </c>
      <c r="Q201" s="138"/>
      <c r="R201" s="139">
        <f>SUM(R202:R203)</f>
        <v>0</v>
      </c>
      <c r="S201" s="138"/>
      <c r="T201" s="140">
        <f>SUM(T202:T203)</f>
        <v>0</v>
      </c>
      <c r="AR201" s="134" t="s">
        <v>81</v>
      </c>
      <c r="AT201" s="141" t="s">
        <v>73</v>
      </c>
      <c r="AU201" s="141" t="s">
        <v>81</v>
      </c>
      <c r="AY201" s="134" t="s">
        <v>156</v>
      </c>
      <c r="BK201" s="142">
        <f>SUM(BK202:BK203)</f>
        <v>393.53</v>
      </c>
    </row>
    <row r="202" spans="1:65" s="2" customFormat="1" ht="24" customHeight="1">
      <c r="A202" s="29"/>
      <c r="B202" s="145"/>
      <c r="C202" s="146" t="s">
        <v>295</v>
      </c>
      <c r="D202" s="146" t="s">
        <v>158</v>
      </c>
      <c r="E202" s="147" t="s">
        <v>436</v>
      </c>
      <c r="F202" s="148" t="s">
        <v>437</v>
      </c>
      <c r="G202" s="149" t="s">
        <v>217</v>
      </c>
      <c r="H202" s="150">
        <v>2.35</v>
      </c>
      <c r="I202" s="151">
        <v>167.46</v>
      </c>
      <c r="J202" s="151">
        <f>ROUND(I202*H202,2)</f>
        <v>393.53</v>
      </c>
      <c r="K202" s="148" t="s">
        <v>162</v>
      </c>
      <c r="L202" s="30"/>
      <c r="M202" s="152" t="s">
        <v>1</v>
      </c>
      <c r="N202" s="153" t="s">
        <v>39</v>
      </c>
      <c r="O202" s="154">
        <v>0.39700000000000002</v>
      </c>
      <c r="P202" s="154">
        <f>O202*H202</f>
        <v>0.93295000000000006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163</v>
      </c>
      <c r="AT202" s="156" t="s">
        <v>158</v>
      </c>
      <c r="AU202" s="156" t="s">
        <v>83</v>
      </c>
      <c r="AY202" s="17" t="s">
        <v>156</v>
      </c>
      <c r="BE202" s="157">
        <f>IF(N202="základní",J202,0)</f>
        <v>393.53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81</v>
      </c>
      <c r="BK202" s="157">
        <f>ROUND(I202*H202,2)</f>
        <v>393.53</v>
      </c>
      <c r="BL202" s="17" t="s">
        <v>163</v>
      </c>
      <c r="BM202" s="156" t="s">
        <v>2242</v>
      </c>
    </row>
    <row r="203" spans="1:65" s="2" customFormat="1" ht="19.2">
      <c r="A203" s="29"/>
      <c r="B203" s="30"/>
      <c r="C203" s="29"/>
      <c r="D203" s="158" t="s">
        <v>165</v>
      </c>
      <c r="E203" s="29"/>
      <c r="F203" s="159" t="s">
        <v>439</v>
      </c>
      <c r="G203" s="29"/>
      <c r="H203" s="29"/>
      <c r="I203" s="29"/>
      <c r="J203" s="29"/>
      <c r="K203" s="29"/>
      <c r="L203" s="30"/>
      <c r="M203" s="186"/>
      <c r="N203" s="187"/>
      <c r="O203" s="188"/>
      <c r="P203" s="188"/>
      <c r="Q203" s="188"/>
      <c r="R203" s="188"/>
      <c r="S203" s="188"/>
      <c r="T203" s="18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165</v>
      </c>
      <c r="AU203" s="17" t="s">
        <v>83</v>
      </c>
    </row>
    <row r="204" spans="1:65" s="2" customFormat="1" ht="7.05" customHeight="1">
      <c r="A204" s="29"/>
      <c r="B204" s="44"/>
      <c r="C204" s="45"/>
      <c r="D204" s="45"/>
      <c r="E204" s="45"/>
      <c r="F204" s="45"/>
      <c r="G204" s="45"/>
      <c r="H204" s="45"/>
      <c r="I204" s="45"/>
      <c r="J204" s="45"/>
      <c r="K204" s="45"/>
      <c r="L204" s="30"/>
      <c r="M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</row>
  </sheetData>
  <autoFilter ref="C126:K203" xr:uid="{00000000-0009-0000-0000-000011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M133"/>
  <sheetViews>
    <sheetView showGridLines="0" tabSelected="1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122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1101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1081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104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00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1082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ROUND(J123, 2)</f>
        <v>101227.01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ROUND((SUM(BE123:BE132)),  2)</f>
        <v>101227.01</v>
      </c>
      <c r="G35" s="29"/>
      <c r="H35" s="29"/>
      <c r="I35" s="103">
        <v>0.21</v>
      </c>
      <c r="J35" s="102">
        <f>ROUND(((SUM(BE123:BE132))*I35),  2)</f>
        <v>21257.67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ROUND((SUM(BF123:BF132)),  2)</f>
        <v>0</v>
      </c>
      <c r="G36" s="29"/>
      <c r="H36" s="29"/>
      <c r="I36" s="103">
        <v>0.15</v>
      </c>
      <c r="J36" s="102">
        <f>ROUND(((SUM(BF123:BF132))*I36),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ROUND((SUM(BG123:BG132)),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ROUND((SUM(BH123:BH132)),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ROUND((SUM(BI123:BI132)),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122484.68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1101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VRN - Vedlejší rozpočtové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Filip,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J123</f>
        <v>101227.01000000001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1081</v>
      </c>
      <c r="E99" s="117"/>
      <c r="F99" s="117"/>
      <c r="G99" s="117"/>
      <c r="H99" s="117"/>
      <c r="I99" s="117"/>
      <c r="J99" s="118">
        <f>J124</f>
        <v>101227.01000000001</v>
      </c>
      <c r="L99" s="115"/>
    </row>
    <row r="100" spans="1:47" s="10" customFormat="1" ht="19.95" customHeight="1">
      <c r="B100" s="119"/>
      <c r="D100" s="120" t="s">
        <v>1083</v>
      </c>
      <c r="E100" s="121"/>
      <c r="F100" s="121"/>
      <c r="G100" s="121"/>
      <c r="H100" s="121"/>
      <c r="I100" s="121"/>
      <c r="J100" s="122">
        <f>J125</f>
        <v>58282.22</v>
      </c>
      <c r="L100" s="119"/>
    </row>
    <row r="101" spans="1:47" s="10" customFormat="1" ht="19.95" customHeight="1">
      <c r="B101" s="119"/>
      <c r="D101" s="120" t="s">
        <v>2243</v>
      </c>
      <c r="E101" s="121"/>
      <c r="F101" s="121"/>
      <c r="G101" s="121"/>
      <c r="H101" s="121"/>
      <c r="I101" s="121"/>
      <c r="J101" s="122">
        <f>J130</f>
        <v>42944.79</v>
      </c>
      <c r="L101" s="119"/>
    </row>
    <row r="102" spans="1:47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7.0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47" s="2" customFormat="1" ht="7.0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25.05" customHeight="1">
      <c r="A108" s="29"/>
      <c r="B108" s="30"/>
      <c r="C108" s="21" t="s">
        <v>141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2" customHeight="1">
      <c r="A110" s="29"/>
      <c r="B110" s="30"/>
      <c r="C110" s="26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6.5" customHeight="1">
      <c r="A111" s="29"/>
      <c r="B111" s="30"/>
      <c r="C111" s="29"/>
      <c r="D111" s="29"/>
      <c r="E111" s="241" t="str">
        <f>E7</f>
        <v>Chodníky v obci Stratov - III. etapa</v>
      </c>
      <c r="F111" s="242"/>
      <c r="G111" s="242"/>
      <c r="H111" s="242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1" customFormat="1" ht="12" customHeight="1">
      <c r="B112" s="20"/>
      <c r="C112" s="26" t="s">
        <v>124</v>
      </c>
      <c r="L112" s="20"/>
    </row>
    <row r="113" spans="1:65" s="2" customFormat="1" ht="16.5" customHeight="1">
      <c r="A113" s="29"/>
      <c r="B113" s="30"/>
      <c r="C113" s="29"/>
      <c r="D113" s="29"/>
      <c r="E113" s="241" t="s">
        <v>1101</v>
      </c>
      <c r="F113" s="240"/>
      <c r="G113" s="240"/>
      <c r="H113" s="240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6" t="s">
        <v>126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30" t="str">
        <f>E11</f>
        <v>VRN - Vedlejší rozpočtové náklady</v>
      </c>
      <c r="F115" s="240"/>
      <c r="G115" s="240"/>
      <c r="H115" s="240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.0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6" t="s">
        <v>20</v>
      </c>
      <c r="D117" s="29"/>
      <c r="E117" s="29"/>
      <c r="F117" s="24" t="str">
        <f>F14</f>
        <v>Stratov</v>
      </c>
      <c r="G117" s="29"/>
      <c r="H117" s="29"/>
      <c r="I117" s="26" t="s">
        <v>22</v>
      </c>
      <c r="J117" s="52">
        <f>IF(J14="","",J14)</f>
        <v>44537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.0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8.05" customHeight="1">
      <c r="A119" s="29"/>
      <c r="B119" s="30"/>
      <c r="C119" s="26" t="s">
        <v>23</v>
      </c>
      <c r="D119" s="29"/>
      <c r="E119" s="29"/>
      <c r="F119" s="24" t="str">
        <f>E17</f>
        <v xml:space="preserve"> </v>
      </c>
      <c r="G119" s="29"/>
      <c r="H119" s="29"/>
      <c r="I119" s="26" t="s">
        <v>28</v>
      </c>
      <c r="J119" s="27" t="str">
        <f>E23</f>
        <v>Projekce dopravní Filip, s.r.o.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3" customHeight="1">
      <c r="A120" s="29"/>
      <c r="B120" s="30"/>
      <c r="C120" s="26" t="s">
        <v>27</v>
      </c>
      <c r="D120" s="29"/>
      <c r="E120" s="29"/>
      <c r="F120" s="24" t="str">
        <f>IF(E20="","",E20)</f>
        <v>SWIETELSKY stavební s.r.o., odštěpný závod Dopravní stavby STŘED</v>
      </c>
      <c r="G120" s="29"/>
      <c r="H120" s="29"/>
      <c r="I120" s="26" t="s">
        <v>31</v>
      </c>
      <c r="J120" s="27" t="str">
        <f>E26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142</v>
      </c>
      <c r="D122" s="126" t="s">
        <v>59</v>
      </c>
      <c r="E122" s="126" t="s">
        <v>55</v>
      </c>
      <c r="F122" s="126" t="s">
        <v>56</v>
      </c>
      <c r="G122" s="126" t="s">
        <v>143</v>
      </c>
      <c r="H122" s="126" t="s">
        <v>144</v>
      </c>
      <c r="I122" s="126" t="s">
        <v>145</v>
      </c>
      <c r="J122" s="126" t="s">
        <v>130</v>
      </c>
      <c r="K122" s="127" t="s">
        <v>146</v>
      </c>
      <c r="L122" s="128"/>
      <c r="M122" s="59" t="s">
        <v>1</v>
      </c>
      <c r="N122" s="60" t="s">
        <v>38</v>
      </c>
      <c r="O122" s="60" t="s">
        <v>147</v>
      </c>
      <c r="P122" s="60" t="s">
        <v>148</v>
      </c>
      <c r="Q122" s="60" t="s">
        <v>149</v>
      </c>
      <c r="R122" s="60" t="s">
        <v>150</v>
      </c>
      <c r="S122" s="60" t="s">
        <v>151</v>
      </c>
      <c r="T122" s="61" t="s">
        <v>152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5" customHeight="1">
      <c r="A123" s="29"/>
      <c r="B123" s="30"/>
      <c r="C123" s="66" t="s">
        <v>153</v>
      </c>
      <c r="D123" s="29"/>
      <c r="E123" s="29"/>
      <c r="F123" s="29"/>
      <c r="G123" s="29"/>
      <c r="H123" s="29"/>
      <c r="I123" s="29"/>
      <c r="J123" s="129">
        <f>BK123</f>
        <v>101227.01000000001</v>
      </c>
      <c r="K123" s="29"/>
      <c r="L123" s="30"/>
      <c r="M123" s="62"/>
      <c r="N123" s="53"/>
      <c r="O123" s="63"/>
      <c r="P123" s="130">
        <f>P124</f>
        <v>0</v>
      </c>
      <c r="Q123" s="63"/>
      <c r="R123" s="130">
        <f>R124</f>
        <v>0</v>
      </c>
      <c r="S123" s="63"/>
      <c r="T123" s="131">
        <f>T124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73</v>
      </c>
      <c r="AU123" s="17" t="s">
        <v>132</v>
      </c>
      <c r="BK123" s="132">
        <f>BK124</f>
        <v>101227.01000000001</v>
      </c>
    </row>
    <row r="124" spans="1:65" s="12" customFormat="1" ht="25.95" customHeight="1">
      <c r="B124" s="133"/>
      <c r="D124" s="134" t="s">
        <v>73</v>
      </c>
      <c r="E124" s="135" t="s">
        <v>101</v>
      </c>
      <c r="F124" s="135" t="s">
        <v>102</v>
      </c>
      <c r="J124" s="136">
        <f>BK124</f>
        <v>101227.01000000001</v>
      </c>
      <c r="L124" s="133"/>
      <c r="M124" s="137"/>
      <c r="N124" s="138"/>
      <c r="O124" s="138"/>
      <c r="P124" s="139">
        <f>P125+P130</f>
        <v>0</v>
      </c>
      <c r="Q124" s="138"/>
      <c r="R124" s="139">
        <f>R125+R130</f>
        <v>0</v>
      </c>
      <c r="S124" s="138"/>
      <c r="T124" s="140">
        <f>T125+T130</f>
        <v>0</v>
      </c>
      <c r="AR124" s="134" t="s">
        <v>189</v>
      </c>
      <c r="AT124" s="141" t="s">
        <v>73</v>
      </c>
      <c r="AU124" s="141" t="s">
        <v>74</v>
      </c>
      <c r="AY124" s="134" t="s">
        <v>156</v>
      </c>
      <c r="BK124" s="142">
        <f>BK125+BK130</f>
        <v>101227.01000000001</v>
      </c>
    </row>
    <row r="125" spans="1:65" s="12" customFormat="1" ht="22.95" customHeight="1">
      <c r="B125" s="133"/>
      <c r="D125" s="134" t="s">
        <v>73</v>
      </c>
      <c r="E125" s="143" t="s">
        <v>1085</v>
      </c>
      <c r="F125" s="143" t="s">
        <v>1086</v>
      </c>
      <c r="J125" s="144">
        <f>BK125</f>
        <v>58282.22</v>
      </c>
      <c r="L125" s="133"/>
      <c r="M125" s="137"/>
      <c r="N125" s="138"/>
      <c r="O125" s="138"/>
      <c r="P125" s="139">
        <f>SUM(P126:P129)</f>
        <v>0</v>
      </c>
      <c r="Q125" s="138"/>
      <c r="R125" s="139">
        <f>SUM(R126:R129)</f>
        <v>0</v>
      </c>
      <c r="S125" s="138"/>
      <c r="T125" s="140">
        <f>SUM(T126:T129)</f>
        <v>0</v>
      </c>
      <c r="AR125" s="134" t="s">
        <v>189</v>
      </c>
      <c r="AT125" s="141" t="s">
        <v>73</v>
      </c>
      <c r="AU125" s="141" t="s">
        <v>81</v>
      </c>
      <c r="AY125" s="134" t="s">
        <v>156</v>
      </c>
      <c r="BK125" s="142">
        <f>SUM(BK126:BK129)</f>
        <v>58282.22</v>
      </c>
    </row>
    <row r="126" spans="1:65" s="2" customFormat="1" ht="16.5" customHeight="1">
      <c r="A126" s="29"/>
      <c r="B126" s="145"/>
      <c r="C126" s="146" t="s">
        <v>189</v>
      </c>
      <c r="D126" s="146" t="s">
        <v>158</v>
      </c>
      <c r="E126" s="147" t="s">
        <v>2244</v>
      </c>
      <c r="F126" s="148" t="s">
        <v>2245</v>
      </c>
      <c r="G126" s="149" t="s">
        <v>531</v>
      </c>
      <c r="H126" s="150">
        <v>1</v>
      </c>
      <c r="I126" s="151">
        <v>9202.4599999999991</v>
      </c>
      <c r="J126" s="151">
        <f>ROUND(I126*H126,2)</f>
        <v>9202.4599999999991</v>
      </c>
      <c r="K126" s="148" t="s">
        <v>1</v>
      </c>
      <c r="L126" s="30"/>
      <c r="M126" s="152" t="s">
        <v>1</v>
      </c>
      <c r="N126" s="153" t="s">
        <v>39</v>
      </c>
      <c r="O126" s="154">
        <v>0</v>
      </c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6" t="s">
        <v>1089</v>
      </c>
      <c r="AT126" s="156" t="s">
        <v>158</v>
      </c>
      <c r="AU126" s="156" t="s">
        <v>83</v>
      </c>
      <c r="AY126" s="17" t="s">
        <v>156</v>
      </c>
      <c r="BE126" s="157">
        <f>IF(N126="základní",J126,0)</f>
        <v>9202.4599999999991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7" t="s">
        <v>81</v>
      </c>
      <c r="BK126" s="157">
        <f>ROUND(I126*H126,2)</f>
        <v>9202.4599999999991</v>
      </c>
      <c r="BL126" s="17" t="s">
        <v>1089</v>
      </c>
      <c r="BM126" s="156" t="s">
        <v>2246</v>
      </c>
    </row>
    <row r="127" spans="1:65" s="2" customFormat="1">
      <c r="A127" s="29"/>
      <c r="B127" s="30"/>
      <c r="C127" s="29"/>
      <c r="D127" s="158" t="s">
        <v>165</v>
      </c>
      <c r="E127" s="29"/>
      <c r="F127" s="159" t="s">
        <v>2245</v>
      </c>
      <c r="G127" s="29"/>
      <c r="H127" s="29"/>
      <c r="I127" s="29"/>
      <c r="J127" s="29"/>
      <c r="K127" s="29"/>
      <c r="L127" s="30"/>
      <c r="M127" s="160"/>
      <c r="N127" s="161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165</v>
      </c>
      <c r="AU127" s="17" t="s">
        <v>83</v>
      </c>
    </row>
    <row r="128" spans="1:65" s="2" customFormat="1" ht="16.5" customHeight="1">
      <c r="A128" s="29"/>
      <c r="B128" s="145"/>
      <c r="C128" s="146" t="s">
        <v>195</v>
      </c>
      <c r="D128" s="146" t="s">
        <v>158</v>
      </c>
      <c r="E128" s="147" t="s">
        <v>2247</v>
      </c>
      <c r="F128" s="148" t="s">
        <v>2248</v>
      </c>
      <c r="G128" s="149" t="s">
        <v>531</v>
      </c>
      <c r="H128" s="150">
        <v>1</v>
      </c>
      <c r="I128" s="151">
        <v>49079.76</v>
      </c>
      <c r="J128" s="151">
        <f>ROUND(I128*H128,2)</f>
        <v>49079.76</v>
      </c>
      <c r="K128" s="148" t="s">
        <v>162</v>
      </c>
      <c r="L128" s="30"/>
      <c r="M128" s="152" t="s">
        <v>1</v>
      </c>
      <c r="N128" s="153" t="s">
        <v>39</v>
      </c>
      <c r="O128" s="154">
        <v>0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6" t="s">
        <v>1089</v>
      </c>
      <c r="AT128" s="156" t="s">
        <v>158</v>
      </c>
      <c r="AU128" s="156" t="s">
        <v>83</v>
      </c>
      <c r="AY128" s="17" t="s">
        <v>156</v>
      </c>
      <c r="BE128" s="157">
        <f>IF(N128="základní",J128,0)</f>
        <v>49079.76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81</v>
      </c>
      <c r="BK128" s="157">
        <f>ROUND(I128*H128,2)</f>
        <v>49079.76</v>
      </c>
      <c r="BL128" s="17" t="s">
        <v>1089</v>
      </c>
      <c r="BM128" s="156" t="s">
        <v>2249</v>
      </c>
    </row>
    <row r="129" spans="1:65" s="2" customFormat="1">
      <c r="A129" s="29"/>
      <c r="B129" s="30"/>
      <c r="C129" s="29"/>
      <c r="D129" s="158" t="s">
        <v>165</v>
      </c>
      <c r="E129" s="29"/>
      <c r="F129" s="159" t="s">
        <v>2248</v>
      </c>
      <c r="G129" s="29"/>
      <c r="H129" s="29"/>
      <c r="I129" s="29"/>
      <c r="J129" s="29"/>
      <c r="K129" s="29"/>
      <c r="L129" s="30"/>
      <c r="M129" s="160"/>
      <c r="N129" s="161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165</v>
      </c>
      <c r="AU129" s="17" t="s">
        <v>83</v>
      </c>
    </row>
    <row r="130" spans="1:65" s="12" customFormat="1" ht="22.95" customHeight="1">
      <c r="B130" s="133"/>
      <c r="D130" s="134" t="s">
        <v>73</v>
      </c>
      <c r="E130" s="143" t="s">
        <v>2250</v>
      </c>
      <c r="F130" s="143" t="s">
        <v>2251</v>
      </c>
      <c r="J130" s="144">
        <f>BK130</f>
        <v>42944.79</v>
      </c>
      <c r="L130" s="133"/>
      <c r="M130" s="137"/>
      <c r="N130" s="138"/>
      <c r="O130" s="138"/>
      <c r="P130" s="139">
        <f>SUM(P131:P132)</f>
        <v>0</v>
      </c>
      <c r="Q130" s="138"/>
      <c r="R130" s="139">
        <f>SUM(R131:R132)</f>
        <v>0</v>
      </c>
      <c r="S130" s="138"/>
      <c r="T130" s="140">
        <f>SUM(T131:T132)</f>
        <v>0</v>
      </c>
      <c r="AR130" s="134" t="s">
        <v>189</v>
      </c>
      <c r="AT130" s="141" t="s">
        <v>73</v>
      </c>
      <c r="AU130" s="141" t="s">
        <v>81</v>
      </c>
      <c r="AY130" s="134" t="s">
        <v>156</v>
      </c>
      <c r="BK130" s="142">
        <f>SUM(BK131:BK132)</f>
        <v>42944.79</v>
      </c>
    </row>
    <row r="131" spans="1:65" s="2" customFormat="1" ht="16.5" customHeight="1">
      <c r="A131" s="29"/>
      <c r="B131" s="145"/>
      <c r="C131" s="146" t="s">
        <v>202</v>
      </c>
      <c r="D131" s="146" t="s">
        <v>158</v>
      </c>
      <c r="E131" s="147" t="s">
        <v>2252</v>
      </c>
      <c r="F131" s="148" t="s">
        <v>2253</v>
      </c>
      <c r="G131" s="149" t="s">
        <v>531</v>
      </c>
      <c r="H131" s="150">
        <v>1</v>
      </c>
      <c r="I131" s="151">
        <v>42944.79</v>
      </c>
      <c r="J131" s="151">
        <f>ROUND(I131*H131,2)</f>
        <v>42944.79</v>
      </c>
      <c r="K131" s="148" t="s">
        <v>162</v>
      </c>
      <c r="L131" s="30"/>
      <c r="M131" s="152" t="s">
        <v>1</v>
      </c>
      <c r="N131" s="153" t="s">
        <v>39</v>
      </c>
      <c r="O131" s="154">
        <v>0</v>
      </c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1089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42944.79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42944.79</v>
      </c>
      <c r="BL131" s="17" t="s">
        <v>1089</v>
      </c>
      <c r="BM131" s="156" t="s">
        <v>2254</v>
      </c>
    </row>
    <row r="132" spans="1:65" s="2" customFormat="1">
      <c r="A132" s="29"/>
      <c r="B132" s="30"/>
      <c r="C132" s="29"/>
      <c r="D132" s="158" t="s">
        <v>165</v>
      </c>
      <c r="E132" s="29"/>
      <c r="F132" s="159" t="s">
        <v>2253</v>
      </c>
      <c r="G132" s="29"/>
      <c r="H132" s="29"/>
      <c r="I132" s="29"/>
      <c r="J132" s="29"/>
      <c r="K132" s="29"/>
      <c r="L132" s="30"/>
      <c r="M132" s="186"/>
      <c r="N132" s="187"/>
      <c r="O132" s="188"/>
      <c r="P132" s="188"/>
      <c r="Q132" s="188"/>
      <c r="R132" s="188"/>
      <c r="S132" s="188"/>
      <c r="T132" s="18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2" customFormat="1" ht="7.05" customHeight="1">
      <c r="A133" s="29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30"/>
      <c r="M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</sheetData>
  <autoFilter ref="C122:K132" xr:uid="{00000000-0009-0000-0000-000012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93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88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127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19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588901.53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ROUND((SUM(BE128:BE292)),  2)</f>
        <v>588901.53</v>
      </c>
      <c r="G35" s="29"/>
      <c r="H35" s="29"/>
      <c r="I35" s="103">
        <v>0.21</v>
      </c>
      <c r="J35" s="102">
        <f>ROUND(((SUM(BE128:BE292))*I35),  2)</f>
        <v>123669.32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ROUND((SUM(BF128:BF292)),  2)</f>
        <v>0</v>
      </c>
      <c r="G36" s="29"/>
      <c r="H36" s="29"/>
      <c r="I36" s="103">
        <v>0.15</v>
      </c>
      <c r="J36" s="102">
        <f>ROUND(((SUM(BF128:BF292))*I36),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ROUND((SUM(BG128:BG292)),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ROUND((SUM(BH128:BH292)),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ROUND((SUM(BI128:BI292)),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712570.85000000009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A1 -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588901.52999999991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588901.52999999991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47255.609999999993</v>
      </c>
      <c r="L100" s="119"/>
    </row>
    <row r="101" spans="1:47" s="10" customFormat="1" ht="19.95" customHeight="1">
      <c r="B101" s="119"/>
      <c r="D101" s="120" t="s">
        <v>135</v>
      </c>
      <c r="E101" s="121"/>
      <c r="F101" s="121"/>
      <c r="G101" s="121"/>
      <c r="H101" s="121"/>
      <c r="I101" s="121"/>
      <c r="J101" s="122">
        <f>J168</f>
        <v>3685.71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J172</f>
        <v>150290.31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J204</f>
        <v>343335.01999999996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J246</f>
        <v>21138.560000000001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J266</f>
        <v>27001.600000000002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J290</f>
        <v>17333.28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125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A1 - Chodníky - I.etapa - 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588901.52999999991</v>
      </c>
      <c r="K128" s="29"/>
      <c r="L128" s="30"/>
      <c r="M128" s="62"/>
      <c r="N128" s="53"/>
      <c r="O128" s="63"/>
      <c r="P128" s="130">
        <f>P129</f>
        <v>320.68080700000002</v>
      </c>
      <c r="Q128" s="63"/>
      <c r="R128" s="130">
        <f>R129</f>
        <v>103.50663900000001</v>
      </c>
      <c r="S128" s="63"/>
      <c r="T128" s="131">
        <f>T129</f>
        <v>60.738199999999999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588901.52999999991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588901.52999999991</v>
      </c>
      <c r="L129" s="133"/>
      <c r="M129" s="137"/>
      <c r="N129" s="138"/>
      <c r="O129" s="138"/>
      <c r="P129" s="139">
        <f>P130+P168+P172+P204+P266+P290</f>
        <v>320.68080700000002</v>
      </c>
      <c r="Q129" s="138"/>
      <c r="R129" s="139">
        <f>R130+R168+R172+R204+R266+R290</f>
        <v>103.50663900000001</v>
      </c>
      <c r="S129" s="138"/>
      <c r="T129" s="140">
        <f>T130+T168+T172+T204+T266+T290</f>
        <v>60.738199999999999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BK130+BK168+BK172+BK204+BK266+BK290</f>
        <v>588901.52999999991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47255.609999999993</v>
      </c>
      <c r="L130" s="133"/>
      <c r="M130" s="137"/>
      <c r="N130" s="138"/>
      <c r="O130" s="138"/>
      <c r="P130" s="139">
        <f>SUM(P131:P167)</f>
        <v>58.774620000000006</v>
      </c>
      <c r="Q130" s="138"/>
      <c r="R130" s="139">
        <f>SUM(R131:R167)</f>
        <v>0</v>
      </c>
      <c r="S130" s="138"/>
      <c r="T130" s="140">
        <f>SUM(T131:T167)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SUM(BK131:BK167)</f>
        <v>47255.609999999993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159</v>
      </c>
      <c r="F131" s="148" t="s">
        <v>160</v>
      </c>
      <c r="G131" s="149" t="s">
        <v>161</v>
      </c>
      <c r="H131" s="150">
        <v>53.11</v>
      </c>
      <c r="I131" s="151">
        <v>138.77000000000001</v>
      </c>
      <c r="J131" s="151">
        <f>ROUND(I131*H131,2)</f>
        <v>7370.07</v>
      </c>
      <c r="K131" s="148" t="s">
        <v>162</v>
      </c>
      <c r="L131" s="30"/>
      <c r="M131" s="152" t="s">
        <v>1</v>
      </c>
      <c r="N131" s="153" t="s">
        <v>39</v>
      </c>
      <c r="O131" s="154">
        <v>0.36799999999999999</v>
      </c>
      <c r="P131" s="154">
        <f>O131*H131</f>
        <v>19.54448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7370.07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7370.07</v>
      </c>
      <c r="BL131" s="17" t="s">
        <v>163</v>
      </c>
      <c r="BM131" s="156" t="s">
        <v>164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166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168</v>
      </c>
      <c r="H133" s="165">
        <v>10.125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169</v>
      </c>
      <c r="H134" s="165">
        <v>15.33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3" customFormat="1">
      <c r="B135" s="162"/>
      <c r="D135" s="158" t="s">
        <v>167</v>
      </c>
      <c r="E135" s="163" t="s">
        <v>1</v>
      </c>
      <c r="F135" s="164" t="s">
        <v>170</v>
      </c>
      <c r="H135" s="165">
        <v>8.8249999999999993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167</v>
      </c>
      <c r="AU135" s="163" t="s">
        <v>83</v>
      </c>
      <c r="AV135" s="13" t="s">
        <v>83</v>
      </c>
      <c r="AW135" s="13" t="s">
        <v>30</v>
      </c>
      <c r="AX135" s="13" t="s">
        <v>74</v>
      </c>
      <c r="AY135" s="163" t="s">
        <v>156</v>
      </c>
    </row>
    <row r="136" spans="1:65" s="13" customFormat="1">
      <c r="B136" s="162"/>
      <c r="D136" s="158" t="s">
        <v>167</v>
      </c>
      <c r="E136" s="163" t="s">
        <v>1</v>
      </c>
      <c r="F136" s="164" t="s">
        <v>171</v>
      </c>
      <c r="H136" s="165">
        <v>18.829999999999998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74</v>
      </c>
      <c r="AY136" s="163" t="s">
        <v>156</v>
      </c>
    </row>
    <row r="137" spans="1:65" s="14" customFormat="1">
      <c r="B137" s="169"/>
      <c r="D137" s="158" t="s">
        <v>167</v>
      </c>
      <c r="E137" s="170" t="s">
        <v>1</v>
      </c>
      <c r="F137" s="171" t="s">
        <v>172</v>
      </c>
      <c r="H137" s="172">
        <v>53.11</v>
      </c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167</v>
      </c>
      <c r="AU137" s="170" t="s">
        <v>83</v>
      </c>
      <c r="AV137" s="14" t="s">
        <v>163</v>
      </c>
      <c r="AW137" s="14" t="s">
        <v>30</v>
      </c>
      <c r="AX137" s="14" t="s">
        <v>81</v>
      </c>
      <c r="AY137" s="170" t="s">
        <v>156</v>
      </c>
    </row>
    <row r="138" spans="1:65" s="2" customFormat="1" ht="16.5" customHeight="1">
      <c r="A138" s="29"/>
      <c r="B138" s="145"/>
      <c r="C138" s="146" t="s">
        <v>83</v>
      </c>
      <c r="D138" s="146" t="s">
        <v>158</v>
      </c>
      <c r="E138" s="147" t="s">
        <v>173</v>
      </c>
      <c r="F138" s="148" t="s">
        <v>174</v>
      </c>
      <c r="G138" s="149" t="s">
        <v>161</v>
      </c>
      <c r="H138" s="150">
        <v>53.11</v>
      </c>
      <c r="I138" s="151">
        <v>29.63</v>
      </c>
      <c r="J138" s="151">
        <f>ROUND(I138*H138,2)</f>
        <v>1573.65</v>
      </c>
      <c r="K138" s="148" t="s">
        <v>162</v>
      </c>
      <c r="L138" s="30"/>
      <c r="M138" s="152" t="s">
        <v>1</v>
      </c>
      <c r="N138" s="153" t="s">
        <v>39</v>
      </c>
      <c r="O138" s="154">
        <v>5.8000000000000003E-2</v>
      </c>
      <c r="P138" s="154">
        <f>O138*H138</f>
        <v>3.0803800000000003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163</v>
      </c>
      <c r="AT138" s="156" t="s">
        <v>158</v>
      </c>
      <c r="AU138" s="156" t="s">
        <v>83</v>
      </c>
      <c r="AY138" s="17" t="s">
        <v>156</v>
      </c>
      <c r="BE138" s="157">
        <f>IF(N138="základní",J138,0)</f>
        <v>1573.65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81</v>
      </c>
      <c r="BK138" s="157">
        <f>ROUND(I138*H138,2)</f>
        <v>1573.65</v>
      </c>
      <c r="BL138" s="17" t="s">
        <v>163</v>
      </c>
      <c r="BM138" s="156" t="s">
        <v>175</v>
      </c>
    </row>
    <row r="139" spans="1:65" s="2" customFormat="1" ht="38.4">
      <c r="A139" s="29"/>
      <c r="B139" s="30"/>
      <c r="C139" s="29"/>
      <c r="D139" s="158" t="s">
        <v>165</v>
      </c>
      <c r="E139" s="29"/>
      <c r="F139" s="159" t="s">
        <v>176</v>
      </c>
      <c r="G139" s="29"/>
      <c r="H139" s="29"/>
      <c r="I139" s="29"/>
      <c r="J139" s="29"/>
      <c r="K139" s="29"/>
      <c r="L139" s="30"/>
      <c r="M139" s="160"/>
      <c r="N139" s="161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7" t="s">
        <v>165</v>
      </c>
      <c r="AU139" s="17" t="s">
        <v>83</v>
      </c>
    </row>
    <row r="140" spans="1:65" s="13" customFormat="1">
      <c r="B140" s="162"/>
      <c r="D140" s="158" t="s">
        <v>167</v>
      </c>
      <c r="E140" s="163" t="s">
        <v>1</v>
      </c>
      <c r="F140" s="164" t="s">
        <v>177</v>
      </c>
      <c r="H140" s="165">
        <v>53.11</v>
      </c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167</v>
      </c>
      <c r="AU140" s="163" t="s">
        <v>83</v>
      </c>
      <c r="AV140" s="13" t="s">
        <v>83</v>
      </c>
      <c r="AW140" s="13" t="s">
        <v>30</v>
      </c>
      <c r="AX140" s="13" t="s">
        <v>81</v>
      </c>
      <c r="AY140" s="163" t="s">
        <v>156</v>
      </c>
    </row>
    <row r="141" spans="1:65" s="2" customFormat="1" ht="24" customHeight="1">
      <c r="A141" s="29"/>
      <c r="B141" s="145"/>
      <c r="C141" s="146" t="s">
        <v>178</v>
      </c>
      <c r="D141" s="146" t="s">
        <v>158</v>
      </c>
      <c r="E141" s="147" t="s">
        <v>179</v>
      </c>
      <c r="F141" s="148" t="s">
        <v>180</v>
      </c>
      <c r="G141" s="149" t="s">
        <v>161</v>
      </c>
      <c r="H141" s="150">
        <v>8.67</v>
      </c>
      <c r="I141" s="151">
        <v>592.55999999999995</v>
      </c>
      <c r="J141" s="151">
        <f>ROUND(I141*H141,2)</f>
        <v>5137.5</v>
      </c>
      <c r="K141" s="148" t="s">
        <v>162</v>
      </c>
      <c r="L141" s="30"/>
      <c r="M141" s="152" t="s">
        <v>1</v>
      </c>
      <c r="N141" s="153" t="s">
        <v>39</v>
      </c>
      <c r="O141" s="154">
        <v>2.3199999999999998</v>
      </c>
      <c r="P141" s="154">
        <f>O141*H141</f>
        <v>20.1144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163</v>
      </c>
      <c r="AT141" s="156" t="s">
        <v>158</v>
      </c>
      <c r="AU141" s="156" t="s">
        <v>83</v>
      </c>
      <c r="AY141" s="17" t="s">
        <v>156</v>
      </c>
      <c r="BE141" s="157">
        <f>IF(N141="základní",J141,0)</f>
        <v>5137.5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81</v>
      </c>
      <c r="BK141" s="157">
        <f>ROUND(I141*H141,2)</f>
        <v>5137.5</v>
      </c>
      <c r="BL141" s="17" t="s">
        <v>163</v>
      </c>
      <c r="BM141" s="156" t="s">
        <v>181</v>
      </c>
    </row>
    <row r="142" spans="1:65" s="2" customFormat="1" ht="28.8">
      <c r="A142" s="29"/>
      <c r="B142" s="30"/>
      <c r="C142" s="29"/>
      <c r="D142" s="158" t="s">
        <v>165</v>
      </c>
      <c r="E142" s="29"/>
      <c r="F142" s="159" t="s">
        <v>182</v>
      </c>
      <c r="G142" s="29"/>
      <c r="H142" s="29"/>
      <c r="I142" s="29"/>
      <c r="J142" s="29"/>
      <c r="K142" s="29"/>
      <c r="L142" s="30"/>
      <c r="M142" s="160"/>
      <c r="N142" s="161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165</v>
      </c>
      <c r="AU142" s="17" t="s">
        <v>83</v>
      </c>
    </row>
    <row r="143" spans="1:65" s="13" customFormat="1">
      <c r="B143" s="162"/>
      <c r="D143" s="158" t="s">
        <v>167</v>
      </c>
      <c r="E143" s="163" t="s">
        <v>1</v>
      </c>
      <c r="F143" s="164" t="s">
        <v>183</v>
      </c>
      <c r="H143" s="165">
        <v>8.67</v>
      </c>
      <c r="L143" s="162"/>
      <c r="M143" s="166"/>
      <c r="N143" s="167"/>
      <c r="O143" s="167"/>
      <c r="P143" s="167"/>
      <c r="Q143" s="167"/>
      <c r="R143" s="167"/>
      <c r="S143" s="167"/>
      <c r="T143" s="168"/>
      <c r="AT143" s="163" t="s">
        <v>167</v>
      </c>
      <c r="AU143" s="163" t="s">
        <v>83</v>
      </c>
      <c r="AV143" s="13" t="s">
        <v>83</v>
      </c>
      <c r="AW143" s="13" t="s">
        <v>30</v>
      </c>
      <c r="AX143" s="13" t="s">
        <v>81</v>
      </c>
      <c r="AY143" s="163" t="s">
        <v>156</v>
      </c>
    </row>
    <row r="144" spans="1:65" s="2" customFormat="1" ht="24" customHeight="1">
      <c r="A144" s="29"/>
      <c r="B144" s="145"/>
      <c r="C144" s="146" t="s">
        <v>163</v>
      </c>
      <c r="D144" s="146" t="s">
        <v>158</v>
      </c>
      <c r="E144" s="147" t="s">
        <v>184</v>
      </c>
      <c r="F144" s="148" t="s">
        <v>185</v>
      </c>
      <c r="G144" s="149" t="s">
        <v>161</v>
      </c>
      <c r="H144" s="150">
        <v>8.67</v>
      </c>
      <c r="I144" s="151">
        <v>22.58</v>
      </c>
      <c r="J144" s="151">
        <f>ROUND(I144*H144,2)</f>
        <v>195.77</v>
      </c>
      <c r="K144" s="148" t="s">
        <v>162</v>
      </c>
      <c r="L144" s="30"/>
      <c r="M144" s="152" t="s">
        <v>1</v>
      </c>
      <c r="N144" s="153" t="s">
        <v>39</v>
      </c>
      <c r="O144" s="154">
        <v>0.65400000000000003</v>
      </c>
      <c r="P144" s="154">
        <f>O144*H144</f>
        <v>5.6701800000000002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163</v>
      </c>
      <c r="AT144" s="156" t="s">
        <v>158</v>
      </c>
      <c r="AU144" s="156" t="s">
        <v>83</v>
      </c>
      <c r="AY144" s="17" t="s">
        <v>156</v>
      </c>
      <c r="BE144" s="157">
        <f>IF(N144="základní",J144,0)</f>
        <v>195.77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81</v>
      </c>
      <c r="BK144" s="157">
        <f>ROUND(I144*H144,2)</f>
        <v>195.77</v>
      </c>
      <c r="BL144" s="17" t="s">
        <v>163</v>
      </c>
      <c r="BM144" s="156" t="s">
        <v>186</v>
      </c>
    </row>
    <row r="145" spans="1:65" s="2" customFormat="1" ht="28.8">
      <c r="A145" s="29"/>
      <c r="B145" s="30"/>
      <c r="C145" s="29"/>
      <c r="D145" s="158" t="s">
        <v>165</v>
      </c>
      <c r="E145" s="29"/>
      <c r="F145" s="159" t="s">
        <v>187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165</v>
      </c>
      <c r="AU145" s="17" t="s">
        <v>83</v>
      </c>
    </row>
    <row r="146" spans="1:65" s="13" customFormat="1">
      <c r="B146" s="162"/>
      <c r="D146" s="158" t="s">
        <v>167</v>
      </c>
      <c r="E146" s="163" t="s">
        <v>1</v>
      </c>
      <c r="F146" s="164" t="s">
        <v>188</v>
      </c>
      <c r="H146" s="165">
        <v>8.67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156</v>
      </c>
    </row>
    <row r="147" spans="1:65" s="2" customFormat="1" ht="24" customHeight="1">
      <c r="A147" s="29"/>
      <c r="B147" s="145"/>
      <c r="C147" s="146" t="s">
        <v>189</v>
      </c>
      <c r="D147" s="146" t="s">
        <v>158</v>
      </c>
      <c r="E147" s="147" t="s">
        <v>190</v>
      </c>
      <c r="F147" s="148" t="s">
        <v>191</v>
      </c>
      <c r="G147" s="149" t="s">
        <v>161</v>
      </c>
      <c r="H147" s="150">
        <v>5.2649999999999997</v>
      </c>
      <c r="I147" s="151">
        <v>62.92</v>
      </c>
      <c r="J147" s="151">
        <f>ROUND(I147*H147,2)</f>
        <v>331.27</v>
      </c>
      <c r="K147" s="148" t="s">
        <v>162</v>
      </c>
      <c r="L147" s="30"/>
      <c r="M147" s="152" t="s">
        <v>1</v>
      </c>
      <c r="N147" s="153" t="s">
        <v>39</v>
      </c>
      <c r="O147" s="154">
        <v>0.05</v>
      </c>
      <c r="P147" s="154">
        <f>O147*H147</f>
        <v>0.26324999999999998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331.27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331.27</v>
      </c>
      <c r="BL147" s="17" t="s">
        <v>163</v>
      </c>
      <c r="BM147" s="156" t="s">
        <v>192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193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 ht="20.399999999999999">
      <c r="B149" s="162"/>
      <c r="D149" s="158" t="s">
        <v>167</v>
      </c>
      <c r="E149" s="163" t="s">
        <v>1</v>
      </c>
      <c r="F149" s="164" t="s">
        <v>194</v>
      </c>
      <c r="H149" s="165">
        <v>5.2649999999999997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156</v>
      </c>
    </row>
    <row r="150" spans="1:65" s="2" customFormat="1" ht="24" customHeight="1">
      <c r="A150" s="29"/>
      <c r="B150" s="145"/>
      <c r="C150" s="146" t="s">
        <v>195</v>
      </c>
      <c r="D150" s="146" t="s">
        <v>158</v>
      </c>
      <c r="E150" s="147" t="s">
        <v>196</v>
      </c>
      <c r="F150" s="148" t="s">
        <v>197</v>
      </c>
      <c r="G150" s="149" t="s">
        <v>161</v>
      </c>
      <c r="H150" s="150">
        <v>56.515000000000001</v>
      </c>
      <c r="I150" s="151">
        <v>126.59</v>
      </c>
      <c r="J150" s="151">
        <f>ROUND(I150*H150,2)</f>
        <v>7154.23</v>
      </c>
      <c r="K150" s="148" t="s">
        <v>162</v>
      </c>
      <c r="L150" s="30"/>
      <c r="M150" s="152" t="s">
        <v>1</v>
      </c>
      <c r="N150" s="153" t="s">
        <v>39</v>
      </c>
      <c r="O150" s="154">
        <v>8.3000000000000004E-2</v>
      </c>
      <c r="P150" s="154">
        <f>O150*H150</f>
        <v>4.6907450000000006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163</v>
      </c>
      <c r="AT150" s="156" t="s">
        <v>158</v>
      </c>
      <c r="AU150" s="156" t="s">
        <v>83</v>
      </c>
      <c r="AY150" s="17" t="s">
        <v>156</v>
      </c>
      <c r="BE150" s="157">
        <f>IF(N150="základní",J150,0)</f>
        <v>7154.23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81</v>
      </c>
      <c r="BK150" s="157">
        <f>ROUND(I150*H150,2)</f>
        <v>7154.23</v>
      </c>
      <c r="BL150" s="17" t="s">
        <v>163</v>
      </c>
      <c r="BM150" s="156" t="s">
        <v>198</v>
      </c>
    </row>
    <row r="151" spans="1:65" s="2" customFormat="1" ht="38.4">
      <c r="A151" s="29"/>
      <c r="B151" s="30"/>
      <c r="C151" s="29"/>
      <c r="D151" s="158" t="s">
        <v>165</v>
      </c>
      <c r="E151" s="29"/>
      <c r="F151" s="159" t="s">
        <v>199</v>
      </c>
      <c r="G151" s="29"/>
      <c r="H151" s="29"/>
      <c r="I151" s="29"/>
      <c r="J151" s="29"/>
      <c r="K151" s="29"/>
      <c r="L151" s="30"/>
      <c r="M151" s="160"/>
      <c r="N151" s="161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165</v>
      </c>
      <c r="AU151" s="17" t="s">
        <v>83</v>
      </c>
    </row>
    <row r="152" spans="1:65" s="13" customFormat="1">
      <c r="B152" s="162"/>
      <c r="D152" s="158" t="s">
        <v>167</v>
      </c>
      <c r="E152" s="163" t="s">
        <v>1</v>
      </c>
      <c r="F152" s="164" t="s">
        <v>200</v>
      </c>
      <c r="H152" s="165">
        <v>61.78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74</v>
      </c>
      <c r="AY152" s="163" t="s">
        <v>156</v>
      </c>
    </row>
    <row r="153" spans="1:65" s="13" customFormat="1">
      <c r="B153" s="162"/>
      <c r="D153" s="158" t="s">
        <v>167</v>
      </c>
      <c r="E153" s="163" t="s">
        <v>1</v>
      </c>
      <c r="F153" s="164" t="s">
        <v>201</v>
      </c>
      <c r="H153" s="165">
        <v>-5.2649999999999997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74</v>
      </c>
      <c r="AY153" s="163" t="s">
        <v>156</v>
      </c>
    </row>
    <row r="154" spans="1:65" s="14" customFormat="1">
      <c r="B154" s="169"/>
      <c r="D154" s="158" t="s">
        <v>167</v>
      </c>
      <c r="E154" s="170" t="s">
        <v>1</v>
      </c>
      <c r="F154" s="171" t="s">
        <v>172</v>
      </c>
      <c r="H154" s="172">
        <v>56.515000000000001</v>
      </c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167</v>
      </c>
      <c r="AU154" s="170" t="s">
        <v>83</v>
      </c>
      <c r="AV154" s="14" t="s">
        <v>163</v>
      </c>
      <c r="AW154" s="14" t="s">
        <v>30</v>
      </c>
      <c r="AX154" s="14" t="s">
        <v>81</v>
      </c>
      <c r="AY154" s="170" t="s">
        <v>156</v>
      </c>
    </row>
    <row r="155" spans="1:65" s="2" customFormat="1" ht="24" customHeight="1">
      <c r="A155" s="29"/>
      <c r="B155" s="145"/>
      <c r="C155" s="146" t="s">
        <v>202</v>
      </c>
      <c r="D155" s="146" t="s">
        <v>158</v>
      </c>
      <c r="E155" s="147" t="s">
        <v>203</v>
      </c>
      <c r="F155" s="148" t="s">
        <v>204</v>
      </c>
      <c r="G155" s="149" t="s">
        <v>161</v>
      </c>
      <c r="H155" s="150">
        <v>565.15</v>
      </c>
      <c r="I155" s="151">
        <v>6.63</v>
      </c>
      <c r="J155" s="151">
        <f>ROUND(I155*H155,2)</f>
        <v>3746.94</v>
      </c>
      <c r="K155" s="148" t="s">
        <v>162</v>
      </c>
      <c r="L155" s="30"/>
      <c r="M155" s="152" t="s">
        <v>1</v>
      </c>
      <c r="N155" s="153" t="s">
        <v>39</v>
      </c>
      <c r="O155" s="154">
        <v>4.0000000000000001E-3</v>
      </c>
      <c r="P155" s="154">
        <f>O155*H155</f>
        <v>2.2606000000000002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163</v>
      </c>
      <c r="AT155" s="156" t="s">
        <v>158</v>
      </c>
      <c r="AU155" s="156" t="s">
        <v>83</v>
      </c>
      <c r="AY155" s="17" t="s">
        <v>156</v>
      </c>
      <c r="BE155" s="157">
        <f>IF(N155="základní",J155,0)</f>
        <v>3746.94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81</v>
      </c>
      <c r="BK155" s="157">
        <f>ROUND(I155*H155,2)</f>
        <v>3746.94</v>
      </c>
      <c r="BL155" s="17" t="s">
        <v>163</v>
      </c>
      <c r="BM155" s="156" t="s">
        <v>205</v>
      </c>
    </row>
    <row r="156" spans="1:65" s="2" customFormat="1" ht="38.4">
      <c r="A156" s="29"/>
      <c r="B156" s="30"/>
      <c r="C156" s="29"/>
      <c r="D156" s="158" t="s">
        <v>165</v>
      </c>
      <c r="E156" s="29"/>
      <c r="F156" s="159" t="s">
        <v>206</v>
      </c>
      <c r="G156" s="29"/>
      <c r="H156" s="29"/>
      <c r="I156" s="29"/>
      <c r="J156" s="29"/>
      <c r="K156" s="29"/>
      <c r="L156" s="30"/>
      <c r="M156" s="160"/>
      <c r="N156" s="161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165</v>
      </c>
      <c r="AU156" s="17" t="s">
        <v>83</v>
      </c>
    </row>
    <row r="157" spans="1:65" s="13" customFormat="1">
      <c r="B157" s="162"/>
      <c r="D157" s="158" t="s">
        <v>167</v>
      </c>
      <c r="E157" s="163" t="s">
        <v>1</v>
      </c>
      <c r="F157" s="164" t="s">
        <v>207</v>
      </c>
      <c r="H157" s="165">
        <v>565.15</v>
      </c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167</v>
      </c>
      <c r="AU157" s="163" t="s">
        <v>83</v>
      </c>
      <c r="AV157" s="13" t="s">
        <v>83</v>
      </c>
      <c r="AW157" s="13" t="s">
        <v>30</v>
      </c>
      <c r="AX157" s="13" t="s">
        <v>81</v>
      </c>
      <c r="AY157" s="163" t="s">
        <v>156</v>
      </c>
    </row>
    <row r="158" spans="1:65" s="2" customFormat="1" ht="16.5" customHeight="1">
      <c r="A158" s="29"/>
      <c r="B158" s="145"/>
      <c r="C158" s="146" t="s">
        <v>208</v>
      </c>
      <c r="D158" s="146" t="s">
        <v>158</v>
      </c>
      <c r="E158" s="147" t="s">
        <v>209</v>
      </c>
      <c r="F158" s="148" t="s">
        <v>210</v>
      </c>
      <c r="G158" s="149" t="s">
        <v>161</v>
      </c>
      <c r="H158" s="150">
        <v>5.2649999999999997</v>
      </c>
      <c r="I158" s="151">
        <v>15.61</v>
      </c>
      <c r="J158" s="151">
        <f>ROUND(I158*H158,2)</f>
        <v>82.19</v>
      </c>
      <c r="K158" s="148" t="s">
        <v>162</v>
      </c>
      <c r="L158" s="30"/>
      <c r="M158" s="152" t="s">
        <v>1</v>
      </c>
      <c r="N158" s="153" t="s">
        <v>39</v>
      </c>
      <c r="O158" s="154">
        <v>8.9999999999999993E-3</v>
      </c>
      <c r="P158" s="154">
        <f>O158*H158</f>
        <v>4.7384999999999997E-2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163</v>
      </c>
      <c r="AT158" s="156" t="s">
        <v>158</v>
      </c>
      <c r="AU158" s="156" t="s">
        <v>83</v>
      </c>
      <c r="AY158" s="17" t="s">
        <v>156</v>
      </c>
      <c r="BE158" s="157">
        <f>IF(N158="základní",J158,0)</f>
        <v>82.19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81</v>
      </c>
      <c r="BK158" s="157">
        <f>ROUND(I158*H158,2)</f>
        <v>82.19</v>
      </c>
      <c r="BL158" s="17" t="s">
        <v>163</v>
      </c>
      <c r="BM158" s="156" t="s">
        <v>211</v>
      </c>
    </row>
    <row r="159" spans="1:65" s="2" customFormat="1">
      <c r="A159" s="29"/>
      <c r="B159" s="30"/>
      <c r="C159" s="29"/>
      <c r="D159" s="158" t="s">
        <v>165</v>
      </c>
      <c r="E159" s="29"/>
      <c r="F159" s="159" t="s">
        <v>212</v>
      </c>
      <c r="G159" s="29"/>
      <c r="H159" s="29"/>
      <c r="I159" s="29"/>
      <c r="J159" s="29"/>
      <c r="K159" s="29"/>
      <c r="L159" s="30"/>
      <c r="M159" s="160"/>
      <c r="N159" s="161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165</v>
      </c>
      <c r="AU159" s="17" t="s">
        <v>83</v>
      </c>
    </row>
    <row r="160" spans="1:65" s="13" customFormat="1">
      <c r="B160" s="162"/>
      <c r="D160" s="158" t="s">
        <v>167</v>
      </c>
      <c r="E160" s="163" t="s">
        <v>1</v>
      </c>
      <c r="F160" s="164" t="s">
        <v>213</v>
      </c>
      <c r="H160" s="165">
        <v>5.2649999999999997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167</v>
      </c>
      <c r="AU160" s="163" t="s">
        <v>83</v>
      </c>
      <c r="AV160" s="13" t="s">
        <v>83</v>
      </c>
      <c r="AW160" s="13" t="s">
        <v>30</v>
      </c>
      <c r="AX160" s="13" t="s">
        <v>81</v>
      </c>
      <c r="AY160" s="163" t="s">
        <v>156</v>
      </c>
    </row>
    <row r="161" spans="1:65" s="2" customFormat="1" ht="24" customHeight="1">
      <c r="A161" s="29"/>
      <c r="B161" s="145"/>
      <c r="C161" s="146" t="s">
        <v>214</v>
      </c>
      <c r="D161" s="146" t="s">
        <v>158</v>
      </c>
      <c r="E161" s="147" t="s">
        <v>215</v>
      </c>
      <c r="F161" s="148" t="s">
        <v>216</v>
      </c>
      <c r="G161" s="149" t="s">
        <v>217</v>
      </c>
      <c r="H161" s="150">
        <v>101.727</v>
      </c>
      <c r="I161" s="151">
        <v>184.05</v>
      </c>
      <c r="J161" s="151">
        <f>ROUND(I161*H161,2)</f>
        <v>18722.849999999999</v>
      </c>
      <c r="K161" s="148" t="s">
        <v>162</v>
      </c>
      <c r="L161" s="30"/>
      <c r="M161" s="152" t="s">
        <v>1</v>
      </c>
      <c r="N161" s="153" t="s">
        <v>39</v>
      </c>
      <c r="O161" s="154">
        <v>0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163</v>
      </c>
      <c r="AT161" s="156" t="s">
        <v>158</v>
      </c>
      <c r="AU161" s="156" t="s">
        <v>83</v>
      </c>
      <c r="AY161" s="17" t="s">
        <v>156</v>
      </c>
      <c r="BE161" s="157">
        <f>IF(N161="základní",J161,0)</f>
        <v>18722.849999999999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81</v>
      </c>
      <c r="BK161" s="157">
        <f>ROUND(I161*H161,2)</f>
        <v>18722.849999999999</v>
      </c>
      <c r="BL161" s="17" t="s">
        <v>163</v>
      </c>
      <c r="BM161" s="156" t="s">
        <v>218</v>
      </c>
    </row>
    <row r="162" spans="1:65" s="2" customFormat="1" ht="28.8">
      <c r="A162" s="29"/>
      <c r="B162" s="30"/>
      <c r="C162" s="29"/>
      <c r="D162" s="158" t="s">
        <v>165</v>
      </c>
      <c r="E162" s="29"/>
      <c r="F162" s="159" t="s">
        <v>219</v>
      </c>
      <c r="G162" s="29"/>
      <c r="H162" s="29"/>
      <c r="I162" s="29"/>
      <c r="J162" s="29"/>
      <c r="K162" s="29"/>
      <c r="L162" s="30"/>
      <c r="M162" s="160"/>
      <c r="N162" s="161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165</v>
      </c>
      <c r="AU162" s="17" t="s">
        <v>83</v>
      </c>
    </row>
    <row r="163" spans="1:65" s="13" customFormat="1">
      <c r="B163" s="162"/>
      <c r="D163" s="158" t="s">
        <v>167</v>
      </c>
      <c r="E163" s="163" t="s">
        <v>1</v>
      </c>
      <c r="F163" s="164" t="s">
        <v>220</v>
      </c>
      <c r="H163" s="165">
        <v>56.515000000000001</v>
      </c>
      <c r="L163" s="162"/>
      <c r="M163" s="166"/>
      <c r="N163" s="167"/>
      <c r="O163" s="167"/>
      <c r="P163" s="167"/>
      <c r="Q163" s="167"/>
      <c r="R163" s="167"/>
      <c r="S163" s="167"/>
      <c r="T163" s="168"/>
      <c r="AT163" s="163" t="s">
        <v>167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156</v>
      </c>
    </row>
    <row r="164" spans="1:65" s="13" customFormat="1">
      <c r="B164" s="162"/>
      <c r="D164" s="158" t="s">
        <v>167</v>
      </c>
      <c r="F164" s="164" t="s">
        <v>221</v>
      </c>
      <c r="H164" s="165">
        <v>101.727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167</v>
      </c>
      <c r="AU164" s="163" t="s">
        <v>83</v>
      </c>
      <c r="AV164" s="13" t="s">
        <v>83</v>
      </c>
      <c r="AW164" s="13" t="s">
        <v>3</v>
      </c>
      <c r="AX164" s="13" t="s">
        <v>81</v>
      </c>
      <c r="AY164" s="163" t="s">
        <v>156</v>
      </c>
    </row>
    <row r="165" spans="1:65" s="2" customFormat="1" ht="16.5" customHeight="1">
      <c r="A165" s="29"/>
      <c r="B165" s="145"/>
      <c r="C165" s="146" t="s">
        <v>222</v>
      </c>
      <c r="D165" s="146" t="s">
        <v>158</v>
      </c>
      <c r="E165" s="147" t="s">
        <v>223</v>
      </c>
      <c r="F165" s="148" t="s">
        <v>224</v>
      </c>
      <c r="G165" s="149" t="s">
        <v>225</v>
      </c>
      <c r="H165" s="150">
        <v>172.4</v>
      </c>
      <c r="I165" s="151">
        <v>17.059999999999999</v>
      </c>
      <c r="J165" s="151">
        <f>ROUND(I165*H165,2)</f>
        <v>2941.14</v>
      </c>
      <c r="K165" s="148" t="s">
        <v>162</v>
      </c>
      <c r="L165" s="30"/>
      <c r="M165" s="152" t="s">
        <v>1</v>
      </c>
      <c r="N165" s="153" t="s">
        <v>39</v>
      </c>
      <c r="O165" s="154">
        <v>1.7999999999999999E-2</v>
      </c>
      <c r="P165" s="154">
        <f>O165*H165</f>
        <v>3.1031999999999997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163</v>
      </c>
      <c r="AT165" s="156" t="s">
        <v>158</v>
      </c>
      <c r="AU165" s="156" t="s">
        <v>83</v>
      </c>
      <c r="AY165" s="17" t="s">
        <v>156</v>
      </c>
      <c r="BE165" s="157">
        <f>IF(N165="základní",J165,0)</f>
        <v>2941.14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81</v>
      </c>
      <c r="BK165" s="157">
        <f>ROUND(I165*H165,2)</f>
        <v>2941.14</v>
      </c>
      <c r="BL165" s="17" t="s">
        <v>163</v>
      </c>
      <c r="BM165" s="156" t="s">
        <v>226</v>
      </c>
    </row>
    <row r="166" spans="1:65" s="2" customFormat="1" ht="19.2">
      <c r="A166" s="29"/>
      <c r="B166" s="30"/>
      <c r="C166" s="29"/>
      <c r="D166" s="158" t="s">
        <v>165</v>
      </c>
      <c r="E166" s="29"/>
      <c r="F166" s="159" t="s">
        <v>227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165</v>
      </c>
      <c r="AU166" s="17" t="s">
        <v>83</v>
      </c>
    </row>
    <row r="167" spans="1:65" s="13" customFormat="1">
      <c r="B167" s="162"/>
      <c r="D167" s="158" t="s">
        <v>167</v>
      </c>
      <c r="E167" s="163" t="s">
        <v>1</v>
      </c>
      <c r="F167" s="164" t="s">
        <v>228</v>
      </c>
      <c r="H167" s="165">
        <v>172.4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30</v>
      </c>
      <c r="AX167" s="13" t="s">
        <v>81</v>
      </c>
      <c r="AY167" s="163" t="s">
        <v>156</v>
      </c>
    </row>
    <row r="168" spans="1:65" s="12" customFormat="1" ht="22.95" customHeight="1">
      <c r="B168" s="133"/>
      <c r="D168" s="134" t="s">
        <v>73</v>
      </c>
      <c r="E168" s="143" t="s">
        <v>83</v>
      </c>
      <c r="F168" s="143" t="s">
        <v>229</v>
      </c>
      <c r="J168" s="144">
        <f>BK168</f>
        <v>3685.71</v>
      </c>
      <c r="L168" s="133"/>
      <c r="M168" s="137"/>
      <c r="N168" s="138"/>
      <c r="O168" s="138"/>
      <c r="P168" s="139">
        <f>SUM(P169:P171)</f>
        <v>3.0337999999999998</v>
      </c>
      <c r="Q168" s="138"/>
      <c r="R168" s="139">
        <f>SUM(R169:R171)</f>
        <v>6.0983999999999998</v>
      </c>
      <c r="S168" s="138"/>
      <c r="T168" s="140">
        <f>SUM(T169:T171)</f>
        <v>0</v>
      </c>
      <c r="AR168" s="134" t="s">
        <v>81</v>
      </c>
      <c r="AT168" s="141" t="s">
        <v>73</v>
      </c>
      <c r="AU168" s="141" t="s">
        <v>81</v>
      </c>
      <c r="AY168" s="134" t="s">
        <v>156</v>
      </c>
      <c r="BK168" s="142">
        <f>SUM(BK169:BK171)</f>
        <v>3685.71</v>
      </c>
    </row>
    <row r="169" spans="1:65" s="2" customFormat="1" ht="24" customHeight="1">
      <c r="A169" s="29"/>
      <c r="B169" s="145"/>
      <c r="C169" s="146" t="s">
        <v>230</v>
      </c>
      <c r="D169" s="146" t="s">
        <v>158</v>
      </c>
      <c r="E169" s="147" t="s">
        <v>231</v>
      </c>
      <c r="F169" s="148" t="s">
        <v>232</v>
      </c>
      <c r="G169" s="149" t="s">
        <v>161</v>
      </c>
      <c r="H169" s="150">
        <v>3.08</v>
      </c>
      <c r="I169" s="151">
        <v>1196.6600000000001</v>
      </c>
      <c r="J169" s="151">
        <f>ROUND(I169*H169,2)</f>
        <v>3685.71</v>
      </c>
      <c r="K169" s="148" t="s">
        <v>162</v>
      </c>
      <c r="L169" s="30"/>
      <c r="M169" s="152" t="s">
        <v>1</v>
      </c>
      <c r="N169" s="153" t="s">
        <v>39</v>
      </c>
      <c r="O169" s="154">
        <v>0.98499999999999999</v>
      </c>
      <c r="P169" s="154">
        <f>O169*H169</f>
        <v>3.0337999999999998</v>
      </c>
      <c r="Q169" s="154">
        <v>1.98</v>
      </c>
      <c r="R169" s="154">
        <f>Q169*H169</f>
        <v>6.0983999999999998</v>
      </c>
      <c r="S169" s="154">
        <v>0</v>
      </c>
      <c r="T169" s="15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163</v>
      </c>
      <c r="AT169" s="156" t="s">
        <v>158</v>
      </c>
      <c r="AU169" s="156" t="s">
        <v>83</v>
      </c>
      <c r="AY169" s="17" t="s">
        <v>156</v>
      </c>
      <c r="BE169" s="157">
        <f>IF(N169="základní",J169,0)</f>
        <v>3685.71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81</v>
      </c>
      <c r="BK169" s="157">
        <f>ROUND(I169*H169,2)</f>
        <v>3685.71</v>
      </c>
      <c r="BL169" s="17" t="s">
        <v>163</v>
      </c>
      <c r="BM169" s="156" t="s">
        <v>233</v>
      </c>
    </row>
    <row r="170" spans="1:65" s="2" customFormat="1" ht="19.2">
      <c r="A170" s="29"/>
      <c r="B170" s="30"/>
      <c r="C170" s="29"/>
      <c r="D170" s="158" t="s">
        <v>165</v>
      </c>
      <c r="E170" s="29"/>
      <c r="F170" s="159" t="s">
        <v>234</v>
      </c>
      <c r="G170" s="29"/>
      <c r="H170" s="29"/>
      <c r="I170" s="29"/>
      <c r="J170" s="29"/>
      <c r="K170" s="29"/>
      <c r="L170" s="30"/>
      <c r="M170" s="160"/>
      <c r="N170" s="161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165</v>
      </c>
      <c r="AU170" s="17" t="s">
        <v>83</v>
      </c>
    </row>
    <row r="171" spans="1:65" s="13" customFormat="1">
      <c r="B171" s="162"/>
      <c r="D171" s="158" t="s">
        <v>167</v>
      </c>
      <c r="E171" s="163" t="s">
        <v>1</v>
      </c>
      <c r="F171" s="164" t="s">
        <v>235</v>
      </c>
      <c r="H171" s="165">
        <v>3.08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30</v>
      </c>
      <c r="AX171" s="13" t="s">
        <v>81</v>
      </c>
      <c r="AY171" s="163" t="s">
        <v>156</v>
      </c>
    </row>
    <row r="172" spans="1:65" s="12" customFormat="1" ht="22.95" customHeight="1">
      <c r="B172" s="133"/>
      <c r="D172" s="134" t="s">
        <v>73</v>
      </c>
      <c r="E172" s="143" t="s">
        <v>189</v>
      </c>
      <c r="F172" s="143" t="s">
        <v>236</v>
      </c>
      <c r="J172" s="144">
        <f>BK172</f>
        <v>150290.31</v>
      </c>
      <c r="L172" s="133"/>
      <c r="M172" s="137"/>
      <c r="N172" s="138"/>
      <c r="O172" s="138"/>
      <c r="P172" s="139">
        <f>SUM(P173:P203)</f>
        <v>103.5886</v>
      </c>
      <c r="Q172" s="138"/>
      <c r="R172" s="139">
        <f>SUM(R173:R203)</f>
        <v>38.857935999999995</v>
      </c>
      <c r="S172" s="138"/>
      <c r="T172" s="140">
        <f>SUM(T173:T203)</f>
        <v>0</v>
      </c>
      <c r="AR172" s="134" t="s">
        <v>81</v>
      </c>
      <c r="AT172" s="141" t="s">
        <v>73</v>
      </c>
      <c r="AU172" s="141" t="s">
        <v>81</v>
      </c>
      <c r="AY172" s="134" t="s">
        <v>156</v>
      </c>
      <c r="BK172" s="142">
        <f>SUM(BK173:BK203)</f>
        <v>150290.31</v>
      </c>
    </row>
    <row r="173" spans="1:65" s="2" customFormat="1" ht="16.5" customHeight="1">
      <c r="A173" s="29"/>
      <c r="B173" s="145"/>
      <c r="C173" s="146" t="s">
        <v>237</v>
      </c>
      <c r="D173" s="146" t="s">
        <v>158</v>
      </c>
      <c r="E173" s="147" t="s">
        <v>238</v>
      </c>
      <c r="F173" s="148" t="s">
        <v>239</v>
      </c>
      <c r="G173" s="149" t="s">
        <v>225</v>
      </c>
      <c r="H173" s="150">
        <v>145.9</v>
      </c>
      <c r="I173" s="151">
        <v>267.14999999999998</v>
      </c>
      <c r="J173" s="151">
        <f>ROUND(I173*H173,2)</f>
        <v>38977.19</v>
      </c>
      <c r="K173" s="148" t="s">
        <v>162</v>
      </c>
      <c r="L173" s="30"/>
      <c r="M173" s="152" t="s">
        <v>1</v>
      </c>
      <c r="N173" s="153" t="s">
        <v>39</v>
      </c>
      <c r="O173" s="154">
        <v>2.9000000000000001E-2</v>
      </c>
      <c r="P173" s="154">
        <f>O173*H173</f>
        <v>4.2311000000000005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163</v>
      </c>
      <c r="AT173" s="156" t="s">
        <v>158</v>
      </c>
      <c r="AU173" s="156" t="s">
        <v>83</v>
      </c>
      <c r="AY173" s="17" t="s">
        <v>156</v>
      </c>
      <c r="BE173" s="157">
        <f>IF(N173="základní",J173,0)</f>
        <v>38977.19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81</v>
      </c>
      <c r="BK173" s="157">
        <f>ROUND(I173*H173,2)</f>
        <v>38977.19</v>
      </c>
      <c r="BL173" s="17" t="s">
        <v>163</v>
      </c>
      <c r="BM173" s="156" t="s">
        <v>240</v>
      </c>
    </row>
    <row r="174" spans="1:65" s="2" customFormat="1" ht="19.2">
      <c r="A174" s="29"/>
      <c r="B174" s="30"/>
      <c r="C174" s="29"/>
      <c r="D174" s="158" t="s">
        <v>165</v>
      </c>
      <c r="E174" s="29"/>
      <c r="F174" s="159" t="s">
        <v>241</v>
      </c>
      <c r="G174" s="29"/>
      <c r="H174" s="29"/>
      <c r="I174" s="29"/>
      <c r="J174" s="29"/>
      <c r="K174" s="29"/>
      <c r="L174" s="30"/>
      <c r="M174" s="160"/>
      <c r="N174" s="161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165</v>
      </c>
      <c r="AU174" s="17" t="s">
        <v>83</v>
      </c>
    </row>
    <row r="175" spans="1:65" s="13" customFormat="1">
      <c r="B175" s="162"/>
      <c r="D175" s="158" t="s">
        <v>167</v>
      </c>
      <c r="E175" s="163" t="s">
        <v>1</v>
      </c>
      <c r="F175" s="164" t="s">
        <v>242</v>
      </c>
      <c r="H175" s="165">
        <v>145.9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30</v>
      </c>
      <c r="AX175" s="13" t="s">
        <v>81</v>
      </c>
      <c r="AY175" s="163" t="s">
        <v>156</v>
      </c>
    </row>
    <row r="176" spans="1:65" s="2" customFormat="1" ht="16.5" customHeight="1">
      <c r="A176" s="29"/>
      <c r="B176" s="145"/>
      <c r="C176" s="146" t="s">
        <v>243</v>
      </c>
      <c r="D176" s="146" t="s">
        <v>158</v>
      </c>
      <c r="E176" s="147" t="s">
        <v>244</v>
      </c>
      <c r="F176" s="148" t="s">
        <v>245</v>
      </c>
      <c r="G176" s="149" t="s">
        <v>225</v>
      </c>
      <c r="H176" s="150">
        <v>26.5</v>
      </c>
      <c r="I176" s="151">
        <v>332.41</v>
      </c>
      <c r="J176" s="151">
        <f>ROUND(I176*H176,2)</f>
        <v>8808.8700000000008</v>
      </c>
      <c r="K176" s="148" t="s">
        <v>162</v>
      </c>
      <c r="L176" s="30"/>
      <c r="M176" s="152" t="s">
        <v>1</v>
      </c>
      <c r="N176" s="153" t="s">
        <v>39</v>
      </c>
      <c r="O176" s="154">
        <v>3.3000000000000002E-2</v>
      </c>
      <c r="P176" s="154">
        <f>O176*H176</f>
        <v>0.87450000000000006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163</v>
      </c>
      <c r="AT176" s="156" t="s">
        <v>158</v>
      </c>
      <c r="AU176" s="156" t="s">
        <v>83</v>
      </c>
      <c r="AY176" s="17" t="s">
        <v>156</v>
      </c>
      <c r="BE176" s="157">
        <f>IF(N176="základní",J176,0)</f>
        <v>8808.8700000000008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8808.8700000000008</v>
      </c>
      <c r="BL176" s="17" t="s">
        <v>163</v>
      </c>
      <c r="BM176" s="156" t="s">
        <v>246</v>
      </c>
    </row>
    <row r="177" spans="1:65" s="2" customFormat="1" ht="19.2">
      <c r="A177" s="29"/>
      <c r="B177" s="30"/>
      <c r="C177" s="29"/>
      <c r="D177" s="158" t="s">
        <v>165</v>
      </c>
      <c r="E177" s="29"/>
      <c r="F177" s="159" t="s">
        <v>247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248</v>
      </c>
      <c r="H178" s="165">
        <v>26.5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2" customFormat="1" ht="24" customHeight="1">
      <c r="A179" s="29"/>
      <c r="B179" s="145"/>
      <c r="C179" s="146" t="s">
        <v>249</v>
      </c>
      <c r="D179" s="146" t="s">
        <v>158</v>
      </c>
      <c r="E179" s="147" t="s">
        <v>250</v>
      </c>
      <c r="F179" s="148" t="s">
        <v>251</v>
      </c>
      <c r="G179" s="149" t="s">
        <v>225</v>
      </c>
      <c r="H179" s="150">
        <v>2</v>
      </c>
      <c r="I179" s="151">
        <v>305.06</v>
      </c>
      <c r="J179" s="151">
        <f>ROUND(I179*H179,2)</f>
        <v>610.12</v>
      </c>
      <c r="K179" s="148" t="s">
        <v>162</v>
      </c>
      <c r="L179" s="30"/>
      <c r="M179" s="152" t="s">
        <v>1</v>
      </c>
      <c r="N179" s="153" t="s">
        <v>39</v>
      </c>
      <c r="O179" s="154">
        <v>0.72</v>
      </c>
      <c r="P179" s="154">
        <f>O179*H179</f>
        <v>1.44</v>
      </c>
      <c r="Q179" s="154">
        <v>8.4250000000000005E-2</v>
      </c>
      <c r="R179" s="154">
        <f>Q179*H179</f>
        <v>0.16850000000000001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163</v>
      </c>
      <c r="AT179" s="156" t="s">
        <v>158</v>
      </c>
      <c r="AU179" s="156" t="s">
        <v>83</v>
      </c>
      <c r="AY179" s="17" t="s">
        <v>156</v>
      </c>
      <c r="BE179" s="157">
        <f>IF(N179="základní",J179,0)</f>
        <v>610.12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81</v>
      </c>
      <c r="BK179" s="157">
        <f>ROUND(I179*H179,2)</f>
        <v>610.12</v>
      </c>
      <c r="BL179" s="17" t="s">
        <v>163</v>
      </c>
      <c r="BM179" s="156" t="s">
        <v>252</v>
      </c>
    </row>
    <row r="180" spans="1:65" s="2" customFormat="1" ht="48">
      <c r="A180" s="29"/>
      <c r="B180" s="30"/>
      <c r="C180" s="29"/>
      <c r="D180" s="158" t="s">
        <v>165</v>
      </c>
      <c r="E180" s="29"/>
      <c r="F180" s="159" t="s">
        <v>253</v>
      </c>
      <c r="G180" s="29"/>
      <c r="H180" s="29"/>
      <c r="I180" s="29"/>
      <c r="J180" s="29"/>
      <c r="K180" s="29"/>
      <c r="L180" s="30"/>
      <c r="M180" s="160"/>
      <c r="N180" s="161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165</v>
      </c>
      <c r="AU180" s="17" t="s">
        <v>83</v>
      </c>
    </row>
    <row r="181" spans="1:65" s="13" customFormat="1">
      <c r="B181" s="162"/>
      <c r="D181" s="158" t="s">
        <v>167</v>
      </c>
      <c r="E181" s="163" t="s">
        <v>1</v>
      </c>
      <c r="F181" s="164" t="s">
        <v>83</v>
      </c>
      <c r="H181" s="165">
        <v>2</v>
      </c>
      <c r="L181" s="162"/>
      <c r="M181" s="166"/>
      <c r="N181" s="167"/>
      <c r="O181" s="167"/>
      <c r="P181" s="167"/>
      <c r="Q181" s="167"/>
      <c r="R181" s="167"/>
      <c r="S181" s="167"/>
      <c r="T181" s="168"/>
      <c r="AT181" s="163" t="s">
        <v>167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156</v>
      </c>
    </row>
    <row r="182" spans="1:65" s="2" customFormat="1" ht="24" customHeight="1">
      <c r="A182" s="29"/>
      <c r="B182" s="145"/>
      <c r="C182" s="176" t="s">
        <v>8</v>
      </c>
      <c r="D182" s="176" t="s">
        <v>254</v>
      </c>
      <c r="E182" s="177" t="s">
        <v>255</v>
      </c>
      <c r="F182" s="178" t="s">
        <v>256</v>
      </c>
      <c r="G182" s="179" t="s">
        <v>225</v>
      </c>
      <c r="H182" s="180">
        <v>2.06</v>
      </c>
      <c r="I182" s="181">
        <v>558.28</v>
      </c>
      <c r="J182" s="181">
        <f>ROUND(I182*H182,2)</f>
        <v>1150.06</v>
      </c>
      <c r="K182" s="178" t="s">
        <v>162</v>
      </c>
      <c r="L182" s="182"/>
      <c r="M182" s="183" t="s">
        <v>1</v>
      </c>
      <c r="N182" s="184" t="s">
        <v>39</v>
      </c>
      <c r="O182" s="154">
        <v>0</v>
      </c>
      <c r="P182" s="154">
        <f>O182*H182</f>
        <v>0</v>
      </c>
      <c r="Q182" s="154">
        <v>0.13100000000000001</v>
      </c>
      <c r="R182" s="154">
        <f>Q182*H182</f>
        <v>0.26986000000000004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208</v>
      </c>
      <c r="AT182" s="156" t="s">
        <v>254</v>
      </c>
      <c r="AU182" s="156" t="s">
        <v>83</v>
      </c>
      <c r="AY182" s="17" t="s">
        <v>156</v>
      </c>
      <c r="BE182" s="157">
        <f>IF(N182="základní",J182,0)</f>
        <v>1150.06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81</v>
      </c>
      <c r="BK182" s="157">
        <f>ROUND(I182*H182,2)</f>
        <v>1150.06</v>
      </c>
      <c r="BL182" s="17" t="s">
        <v>163</v>
      </c>
      <c r="BM182" s="156" t="s">
        <v>257</v>
      </c>
    </row>
    <row r="183" spans="1:65" s="2" customFormat="1" ht="19.2">
      <c r="A183" s="29"/>
      <c r="B183" s="30"/>
      <c r="C183" s="29"/>
      <c r="D183" s="158" t="s">
        <v>165</v>
      </c>
      <c r="E183" s="29"/>
      <c r="F183" s="159" t="s">
        <v>256</v>
      </c>
      <c r="G183" s="29"/>
      <c r="H183" s="29"/>
      <c r="I183" s="29"/>
      <c r="J183" s="29"/>
      <c r="K183" s="29"/>
      <c r="L183" s="30"/>
      <c r="M183" s="160"/>
      <c r="N183" s="161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165</v>
      </c>
      <c r="AU183" s="17" t="s">
        <v>83</v>
      </c>
    </row>
    <row r="184" spans="1:65" s="13" customFormat="1">
      <c r="B184" s="162"/>
      <c r="D184" s="158" t="s">
        <v>167</v>
      </c>
      <c r="E184" s="163" t="s">
        <v>1</v>
      </c>
      <c r="F184" s="164" t="s">
        <v>83</v>
      </c>
      <c r="H184" s="165">
        <v>2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167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156</v>
      </c>
    </row>
    <row r="185" spans="1:65" s="13" customFormat="1">
      <c r="B185" s="162"/>
      <c r="D185" s="158" t="s">
        <v>167</v>
      </c>
      <c r="F185" s="164" t="s">
        <v>258</v>
      </c>
      <c r="H185" s="165">
        <v>2.06</v>
      </c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167</v>
      </c>
      <c r="AU185" s="163" t="s">
        <v>83</v>
      </c>
      <c r="AV185" s="13" t="s">
        <v>83</v>
      </c>
      <c r="AW185" s="13" t="s">
        <v>3</v>
      </c>
      <c r="AX185" s="13" t="s">
        <v>81</v>
      </c>
      <c r="AY185" s="163" t="s">
        <v>156</v>
      </c>
    </row>
    <row r="186" spans="1:65" s="2" customFormat="1" ht="24" customHeight="1">
      <c r="A186" s="29"/>
      <c r="B186" s="145"/>
      <c r="C186" s="146" t="s">
        <v>259</v>
      </c>
      <c r="D186" s="146" t="s">
        <v>158</v>
      </c>
      <c r="E186" s="147" t="s">
        <v>260</v>
      </c>
      <c r="F186" s="148" t="s">
        <v>261</v>
      </c>
      <c r="G186" s="149" t="s">
        <v>225</v>
      </c>
      <c r="H186" s="150">
        <v>143.9</v>
      </c>
      <c r="I186" s="151">
        <v>268</v>
      </c>
      <c r="J186" s="151">
        <f>ROUND(I186*H186,2)</f>
        <v>38565.199999999997</v>
      </c>
      <c r="K186" s="148" t="s">
        <v>162</v>
      </c>
      <c r="L186" s="30"/>
      <c r="M186" s="152" t="s">
        <v>1</v>
      </c>
      <c r="N186" s="153" t="s">
        <v>39</v>
      </c>
      <c r="O186" s="154">
        <v>0.53</v>
      </c>
      <c r="P186" s="154">
        <f>O186*H186</f>
        <v>76.26700000000001</v>
      </c>
      <c r="Q186" s="154">
        <v>8.4250000000000005E-2</v>
      </c>
      <c r="R186" s="154">
        <f>Q186*H186</f>
        <v>12.123575000000001</v>
      </c>
      <c r="S186" s="154">
        <v>0</v>
      </c>
      <c r="T186" s="15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6" t="s">
        <v>163</v>
      </c>
      <c r="AT186" s="156" t="s">
        <v>158</v>
      </c>
      <c r="AU186" s="156" t="s">
        <v>83</v>
      </c>
      <c r="AY186" s="17" t="s">
        <v>156</v>
      </c>
      <c r="BE186" s="157">
        <f>IF(N186="základní",J186,0)</f>
        <v>38565.199999999997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81</v>
      </c>
      <c r="BK186" s="157">
        <f>ROUND(I186*H186,2)</f>
        <v>38565.199999999997</v>
      </c>
      <c r="BL186" s="17" t="s">
        <v>163</v>
      </c>
      <c r="BM186" s="156" t="s">
        <v>262</v>
      </c>
    </row>
    <row r="187" spans="1:65" s="2" customFormat="1" ht="48">
      <c r="A187" s="29"/>
      <c r="B187" s="30"/>
      <c r="C187" s="29"/>
      <c r="D187" s="158" t="s">
        <v>165</v>
      </c>
      <c r="E187" s="29"/>
      <c r="F187" s="159" t="s">
        <v>263</v>
      </c>
      <c r="G187" s="29"/>
      <c r="H187" s="29"/>
      <c r="I187" s="29"/>
      <c r="J187" s="29"/>
      <c r="K187" s="29"/>
      <c r="L187" s="30"/>
      <c r="M187" s="160"/>
      <c r="N187" s="161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165</v>
      </c>
      <c r="AU187" s="17" t="s">
        <v>83</v>
      </c>
    </row>
    <row r="188" spans="1:65" s="13" customFormat="1">
      <c r="B188" s="162"/>
      <c r="D188" s="158" t="s">
        <v>167</v>
      </c>
      <c r="E188" s="163" t="s">
        <v>1</v>
      </c>
      <c r="F188" s="164" t="s">
        <v>264</v>
      </c>
      <c r="H188" s="165">
        <v>143.9</v>
      </c>
      <c r="L188" s="162"/>
      <c r="M188" s="166"/>
      <c r="N188" s="167"/>
      <c r="O188" s="167"/>
      <c r="P188" s="167"/>
      <c r="Q188" s="167"/>
      <c r="R188" s="167"/>
      <c r="S188" s="167"/>
      <c r="T188" s="168"/>
      <c r="AT188" s="163" t="s">
        <v>167</v>
      </c>
      <c r="AU188" s="163" t="s">
        <v>83</v>
      </c>
      <c r="AV188" s="13" t="s">
        <v>83</v>
      </c>
      <c r="AW188" s="13" t="s">
        <v>30</v>
      </c>
      <c r="AX188" s="13" t="s">
        <v>81</v>
      </c>
      <c r="AY188" s="163" t="s">
        <v>156</v>
      </c>
    </row>
    <row r="189" spans="1:65" s="2" customFormat="1" ht="16.5" customHeight="1">
      <c r="A189" s="29"/>
      <c r="B189" s="145"/>
      <c r="C189" s="176" t="s">
        <v>265</v>
      </c>
      <c r="D189" s="176" t="s">
        <v>254</v>
      </c>
      <c r="E189" s="177" t="s">
        <v>266</v>
      </c>
      <c r="F189" s="178" t="s">
        <v>267</v>
      </c>
      <c r="G189" s="179" t="s">
        <v>225</v>
      </c>
      <c r="H189" s="180">
        <v>146.77799999999999</v>
      </c>
      <c r="I189" s="181">
        <v>292.02</v>
      </c>
      <c r="J189" s="181">
        <f>ROUND(I189*H189,2)</f>
        <v>42862.11</v>
      </c>
      <c r="K189" s="178" t="s">
        <v>162</v>
      </c>
      <c r="L189" s="182"/>
      <c r="M189" s="183" t="s">
        <v>1</v>
      </c>
      <c r="N189" s="184" t="s">
        <v>39</v>
      </c>
      <c r="O189" s="154">
        <v>0</v>
      </c>
      <c r="P189" s="154">
        <f>O189*H189</f>
        <v>0</v>
      </c>
      <c r="Q189" s="154">
        <v>0.13100000000000001</v>
      </c>
      <c r="R189" s="154">
        <f>Q189*H189</f>
        <v>19.227917999999999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208</v>
      </c>
      <c r="AT189" s="156" t="s">
        <v>254</v>
      </c>
      <c r="AU189" s="156" t="s">
        <v>83</v>
      </c>
      <c r="AY189" s="17" t="s">
        <v>156</v>
      </c>
      <c r="BE189" s="157">
        <f>IF(N189="základní",J189,0)</f>
        <v>42862.11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81</v>
      </c>
      <c r="BK189" s="157">
        <f>ROUND(I189*H189,2)</f>
        <v>42862.11</v>
      </c>
      <c r="BL189" s="17" t="s">
        <v>163</v>
      </c>
      <c r="BM189" s="156" t="s">
        <v>268</v>
      </c>
    </row>
    <row r="190" spans="1:65" s="2" customFormat="1">
      <c r="A190" s="29"/>
      <c r="B190" s="30"/>
      <c r="C190" s="29"/>
      <c r="D190" s="158" t="s">
        <v>165</v>
      </c>
      <c r="E190" s="29"/>
      <c r="F190" s="159" t="s">
        <v>267</v>
      </c>
      <c r="G190" s="29"/>
      <c r="H190" s="29"/>
      <c r="I190" s="29"/>
      <c r="J190" s="29"/>
      <c r="K190" s="29"/>
      <c r="L190" s="30"/>
      <c r="M190" s="160"/>
      <c r="N190" s="161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165</v>
      </c>
      <c r="AU190" s="17" t="s">
        <v>83</v>
      </c>
    </row>
    <row r="191" spans="1:65" s="13" customFormat="1">
      <c r="B191" s="162"/>
      <c r="D191" s="158" t="s">
        <v>167</v>
      </c>
      <c r="E191" s="163" t="s">
        <v>1</v>
      </c>
      <c r="F191" s="164" t="s">
        <v>264</v>
      </c>
      <c r="H191" s="165">
        <v>143.9</v>
      </c>
      <c r="L191" s="162"/>
      <c r="M191" s="166"/>
      <c r="N191" s="167"/>
      <c r="O191" s="167"/>
      <c r="P191" s="167"/>
      <c r="Q191" s="167"/>
      <c r="R191" s="167"/>
      <c r="S191" s="167"/>
      <c r="T191" s="168"/>
      <c r="AT191" s="163" t="s">
        <v>167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156</v>
      </c>
    </row>
    <row r="192" spans="1:65" s="13" customFormat="1">
      <c r="B192" s="162"/>
      <c r="D192" s="158" t="s">
        <v>167</v>
      </c>
      <c r="F192" s="164" t="s">
        <v>269</v>
      </c>
      <c r="H192" s="165">
        <v>146.77799999999999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167</v>
      </c>
      <c r="AU192" s="163" t="s">
        <v>83</v>
      </c>
      <c r="AV192" s="13" t="s">
        <v>83</v>
      </c>
      <c r="AW192" s="13" t="s">
        <v>3</v>
      </c>
      <c r="AX192" s="13" t="s">
        <v>81</v>
      </c>
      <c r="AY192" s="163" t="s">
        <v>156</v>
      </c>
    </row>
    <row r="193" spans="1:65" s="2" customFormat="1" ht="24" customHeight="1">
      <c r="A193" s="29"/>
      <c r="B193" s="145"/>
      <c r="C193" s="146" t="s">
        <v>270</v>
      </c>
      <c r="D193" s="146" t="s">
        <v>158</v>
      </c>
      <c r="E193" s="147" t="s">
        <v>271</v>
      </c>
      <c r="F193" s="148" t="s">
        <v>272</v>
      </c>
      <c r="G193" s="149" t="s">
        <v>225</v>
      </c>
      <c r="H193" s="150">
        <v>26.5</v>
      </c>
      <c r="I193" s="151">
        <v>302.79000000000002</v>
      </c>
      <c r="J193" s="151">
        <f>ROUND(I193*H193,2)</f>
        <v>8023.94</v>
      </c>
      <c r="K193" s="148" t="s">
        <v>162</v>
      </c>
      <c r="L193" s="30"/>
      <c r="M193" s="152" t="s">
        <v>1</v>
      </c>
      <c r="N193" s="153" t="s">
        <v>39</v>
      </c>
      <c r="O193" s="154">
        <v>0.78400000000000003</v>
      </c>
      <c r="P193" s="154">
        <f>O193*H193</f>
        <v>20.776</v>
      </c>
      <c r="Q193" s="154">
        <v>8.5650000000000004E-2</v>
      </c>
      <c r="R193" s="154">
        <f>Q193*H193</f>
        <v>2.2697250000000002</v>
      </c>
      <c r="S193" s="154">
        <v>0</v>
      </c>
      <c r="T193" s="15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6" t="s">
        <v>163</v>
      </c>
      <c r="AT193" s="156" t="s">
        <v>158</v>
      </c>
      <c r="AU193" s="156" t="s">
        <v>83</v>
      </c>
      <c r="AY193" s="17" t="s">
        <v>156</v>
      </c>
      <c r="BE193" s="157">
        <f>IF(N193="základní",J193,0)</f>
        <v>8023.94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81</v>
      </c>
      <c r="BK193" s="157">
        <f>ROUND(I193*H193,2)</f>
        <v>8023.94</v>
      </c>
      <c r="BL193" s="17" t="s">
        <v>163</v>
      </c>
      <c r="BM193" s="156" t="s">
        <v>273</v>
      </c>
    </row>
    <row r="194" spans="1:65" s="2" customFormat="1" ht="48">
      <c r="A194" s="29"/>
      <c r="B194" s="30"/>
      <c r="C194" s="29"/>
      <c r="D194" s="158" t="s">
        <v>165</v>
      </c>
      <c r="E194" s="29"/>
      <c r="F194" s="159" t="s">
        <v>274</v>
      </c>
      <c r="G194" s="29"/>
      <c r="H194" s="29"/>
      <c r="I194" s="29"/>
      <c r="J194" s="29"/>
      <c r="K194" s="29"/>
      <c r="L194" s="30"/>
      <c r="M194" s="160"/>
      <c r="N194" s="161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165</v>
      </c>
      <c r="AU194" s="17" t="s">
        <v>83</v>
      </c>
    </row>
    <row r="195" spans="1:65" s="13" customFormat="1">
      <c r="B195" s="162"/>
      <c r="D195" s="158" t="s">
        <v>167</v>
      </c>
      <c r="E195" s="163" t="s">
        <v>1</v>
      </c>
      <c r="F195" s="164" t="s">
        <v>275</v>
      </c>
      <c r="H195" s="165">
        <v>26.5</v>
      </c>
      <c r="L195" s="162"/>
      <c r="M195" s="166"/>
      <c r="N195" s="167"/>
      <c r="O195" s="167"/>
      <c r="P195" s="167"/>
      <c r="Q195" s="167"/>
      <c r="R195" s="167"/>
      <c r="S195" s="167"/>
      <c r="T195" s="168"/>
      <c r="AT195" s="163" t="s">
        <v>167</v>
      </c>
      <c r="AU195" s="163" t="s">
        <v>83</v>
      </c>
      <c r="AV195" s="13" t="s">
        <v>83</v>
      </c>
      <c r="AW195" s="13" t="s">
        <v>30</v>
      </c>
      <c r="AX195" s="13" t="s">
        <v>81</v>
      </c>
      <c r="AY195" s="163" t="s">
        <v>156</v>
      </c>
    </row>
    <row r="196" spans="1:65" s="2" customFormat="1" ht="16.5" customHeight="1">
      <c r="A196" s="29"/>
      <c r="B196" s="145"/>
      <c r="C196" s="176" t="s">
        <v>276</v>
      </c>
      <c r="D196" s="176" t="s">
        <v>254</v>
      </c>
      <c r="E196" s="177" t="s">
        <v>277</v>
      </c>
      <c r="F196" s="178" t="s">
        <v>278</v>
      </c>
      <c r="G196" s="179" t="s">
        <v>225</v>
      </c>
      <c r="H196" s="180">
        <v>21.733000000000001</v>
      </c>
      <c r="I196" s="181">
        <v>361.35</v>
      </c>
      <c r="J196" s="181">
        <f>ROUND(I196*H196,2)</f>
        <v>7853.22</v>
      </c>
      <c r="K196" s="178" t="s">
        <v>162</v>
      </c>
      <c r="L196" s="182"/>
      <c r="M196" s="183" t="s">
        <v>1</v>
      </c>
      <c r="N196" s="184" t="s">
        <v>39</v>
      </c>
      <c r="O196" s="154">
        <v>0</v>
      </c>
      <c r="P196" s="154">
        <f>O196*H196</f>
        <v>0</v>
      </c>
      <c r="Q196" s="154">
        <v>0.17599999999999999</v>
      </c>
      <c r="R196" s="154">
        <f>Q196*H196</f>
        <v>3.825008</v>
      </c>
      <c r="S196" s="154">
        <v>0</v>
      </c>
      <c r="T196" s="15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6" t="s">
        <v>208</v>
      </c>
      <c r="AT196" s="156" t="s">
        <v>254</v>
      </c>
      <c r="AU196" s="156" t="s">
        <v>83</v>
      </c>
      <c r="AY196" s="17" t="s">
        <v>156</v>
      </c>
      <c r="BE196" s="157">
        <f>IF(N196="základní",J196,0)</f>
        <v>7853.22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81</v>
      </c>
      <c r="BK196" s="157">
        <f>ROUND(I196*H196,2)</f>
        <v>7853.22</v>
      </c>
      <c r="BL196" s="17" t="s">
        <v>163</v>
      </c>
      <c r="BM196" s="156" t="s">
        <v>279</v>
      </c>
    </row>
    <row r="197" spans="1:65" s="2" customFormat="1">
      <c r="A197" s="29"/>
      <c r="B197" s="30"/>
      <c r="C197" s="29"/>
      <c r="D197" s="158" t="s">
        <v>165</v>
      </c>
      <c r="E197" s="29"/>
      <c r="F197" s="159" t="s">
        <v>278</v>
      </c>
      <c r="G197" s="29"/>
      <c r="H197" s="29"/>
      <c r="I197" s="29"/>
      <c r="J197" s="29"/>
      <c r="K197" s="29"/>
      <c r="L197" s="30"/>
      <c r="M197" s="160"/>
      <c r="N197" s="161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165</v>
      </c>
      <c r="AU197" s="17" t="s">
        <v>83</v>
      </c>
    </row>
    <row r="198" spans="1:65" s="13" customFormat="1">
      <c r="B198" s="162"/>
      <c r="D198" s="158" t="s">
        <v>167</v>
      </c>
      <c r="E198" s="163" t="s">
        <v>1</v>
      </c>
      <c r="F198" s="164" t="s">
        <v>280</v>
      </c>
      <c r="H198" s="165">
        <v>21.1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30</v>
      </c>
      <c r="AX198" s="13" t="s">
        <v>81</v>
      </c>
      <c r="AY198" s="163" t="s">
        <v>156</v>
      </c>
    </row>
    <row r="199" spans="1:65" s="13" customFormat="1">
      <c r="B199" s="162"/>
      <c r="D199" s="158" t="s">
        <v>167</v>
      </c>
      <c r="F199" s="164" t="s">
        <v>281</v>
      </c>
      <c r="H199" s="165">
        <v>21.733000000000001</v>
      </c>
      <c r="L199" s="162"/>
      <c r="M199" s="166"/>
      <c r="N199" s="167"/>
      <c r="O199" s="167"/>
      <c r="P199" s="167"/>
      <c r="Q199" s="167"/>
      <c r="R199" s="167"/>
      <c r="S199" s="167"/>
      <c r="T199" s="168"/>
      <c r="AT199" s="163" t="s">
        <v>167</v>
      </c>
      <c r="AU199" s="163" t="s">
        <v>83</v>
      </c>
      <c r="AV199" s="13" t="s">
        <v>83</v>
      </c>
      <c r="AW199" s="13" t="s">
        <v>3</v>
      </c>
      <c r="AX199" s="13" t="s">
        <v>81</v>
      </c>
      <c r="AY199" s="163" t="s">
        <v>156</v>
      </c>
    </row>
    <row r="200" spans="1:65" s="2" customFormat="1" ht="24" customHeight="1">
      <c r="A200" s="29"/>
      <c r="B200" s="145"/>
      <c r="C200" s="176" t="s">
        <v>282</v>
      </c>
      <c r="D200" s="176" t="s">
        <v>254</v>
      </c>
      <c r="E200" s="177" t="s">
        <v>283</v>
      </c>
      <c r="F200" s="178" t="s">
        <v>284</v>
      </c>
      <c r="G200" s="179" t="s">
        <v>225</v>
      </c>
      <c r="H200" s="180">
        <v>5.5620000000000003</v>
      </c>
      <c r="I200" s="181">
        <v>618.41</v>
      </c>
      <c r="J200" s="181">
        <f>ROUND(I200*H200,2)</f>
        <v>3439.6</v>
      </c>
      <c r="K200" s="178" t="s">
        <v>162</v>
      </c>
      <c r="L200" s="182"/>
      <c r="M200" s="183" t="s">
        <v>1</v>
      </c>
      <c r="N200" s="184" t="s">
        <v>39</v>
      </c>
      <c r="O200" s="154">
        <v>0</v>
      </c>
      <c r="P200" s="154">
        <f>O200*H200</f>
        <v>0</v>
      </c>
      <c r="Q200" s="154">
        <v>0.17499999999999999</v>
      </c>
      <c r="R200" s="154">
        <f>Q200*H200</f>
        <v>0.97334999999999994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208</v>
      </c>
      <c r="AT200" s="156" t="s">
        <v>254</v>
      </c>
      <c r="AU200" s="156" t="s">
        <v>83</v>
      </c>
      <c r="AY200" s="17" t="s">
        <v>156</v>
      </c>
      <c r="BE200" s="157">
        <f>IF(N200="základní",J200,0)</f>
        <v>3439.6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81</v>
      </c>
      <c r="BK200" s="157">
        <f>ROUND(I200*H200,2)</f>
        <v>3439.6</v>
      </c>
      <c r="BL200" s="17" t="s">
        <v>163</v>
      </c>
      <c r="BM200" s="156" t="s">
        <v>285</v>
      </c>
    </row>
    <row r="201" spans="1:65" s="2" customFormat="1" ht="19.2">
      <c r="A201" s="29"/>
      <c r="B201" s="30"/>
      <c r="C201" s="29"/>
      <c r="D201" s="158" t="s">
        <v>165</v>
      </c>
      <c r="E201" s="29"/>
      <c r="F201" s="159" t="s">
        <v>284</v>
      </c>
      <c r="G201" s="29"/>
      <c r="H201" s="29"/>
      <c r="I201" s="29"/>
      <c r="J201" s="29"/>
      <c r="K201" s="29"/>
      <c r="L201" s="30"/>
      <c r="M201" s="160"/>
      <c r="N201" s="161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165</v>
      </c>
      <c r="AU201" s="17" t="s">
        <v>83</v>
      </c>
    </row>
    <row r="202" spans="1:65" s="13" customFormat="1">
      <c r="B202" s="162"/>
      <c r="D202" s="158" t="s">
        <v>167</v>
      </c>
      <c r="E202" s="163" t="s">
        <v>1</v>
      </c>
      <c r="F202" s="164" t="s">
        <v>286</v>
      </c>
      <c r="H202" s="165">
        <v>5.4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30</v>
      </c>
      <c r="AX202" s="13" t="s">
        <v>81</v>
      </c>
      <c r="AY202" s="163" t="s">
        <v>156</v>
      </c>
    </row>
    <row r="203" spans="1:65" s="13" customFormat="1">
      <c r="B203" s="162"/>
      <c r="D203" s="158" t="s">
        <v>167</v>
      </c>
      <c r="F203" s="164" t="s">
        <v>287</v>
      </c>
      <c r="H203" s="165">
        <v>5.5620000000000003</v>
      </c>
      <c r="L203" s="162"/>
      <c r="M203" s="166"/>
      <c r="N203" s="167"/>
      <c r="O203" s="167"/>
      <c r="P203" s="167"/>
      <c r="Q203" s="167"/>
      <c r="R203" s="167"/>
      <c r="S203" s="167"/>
      <c r="T203" s="168"/>
      <c r="AT203" s="163" t="s">
        <v>167</v>
      </c>
      <c r="AU203" s="163" t="s">
        <v>83</v>
      </c>
      <c r="AV203" s="13" t="s">
        <v>83</v>
      </c>
      <c r="AW203" s="13" t="s">
        <v>3</v>
      </c>
      <c r="AX203" s="13" t="s">
        <v>81</v>
      </c>
      <c r="AY203" s="163" t="s">
        <v>156</v>
      </c>
    </row>
    <row r="204" spans="1:65" s="12" customFormat="1" ht="22.95" customHeight="1">
      <c r="B204" s="133"/>
      <c r="D204" s="134" t="s">
        <v>73</v>
      </c>
      <c r="E204" s="143" t="s">
        <v>214</v>
      </c>
      <c r="F204" s="143" t="s">
        <v>288</v>
      </c>
      <c r="J204" s="144">
        <f>BK204</f>
        <v>343335.01999999996</v>
      </c>
      <c r="L204" s="133"/>
      <c r="M204" s="137"/>
      <c r="N204" s="138"/>
      <c r="O204" s="138"/>
      <c r="P204" s="139">
        <f>P205+SUM(P206:P246)</f>
        <v>110.62479999999999</v>
      </c>
      <c r="Q204" s="138"/>
      <c r="R204" s="139">
        <f>R205+SUM(R206:R246)</f>
        <v>58.550303000000007</v>
      </c>
      <c r="S204" s="138"/>
      <c r="T204" s="140">
        <f>T205+SUM(T206:T246)</f>
        <v>60.738199999999999</v>
      </c>
      <c r="AR204" s="134" t="s">
        <v>81</v>
      </c>
      <c r="AT204" s="141" t="s">
        <v>73</v>
      </c>
      <c r="AU204" s="141" t="s">
        <v>81</v>
      </c>
      <c r="AY204" s="134" t="s">
        <v>156</v>
      </c>
      <c r="BK204" s="142">
        <f>BK205+SUM(BK206:BK246)</f>
        <v>343335.01999999996</v>
      </c>
    </row>
    <row r="205" spans="1:65" s="2" customFormat="1" ht="24" customHeight="1">
      <c r="A205" s="29"/>
      <c r="B205" s="145"/>
      <c r="C205" s="146" t="s">
        <v>7</v>
      </c>
      <c r="D205" s="146" t="s">
        <v>158</v>
      </c>
      <c r="E205" s="147" t="s">
        <v>289</v>
      </c>
      <c r="F205" s="148" t="s">
        <v>290</v>
      </c>
      <c r="G205" s="149" t="s">
        <v>291</v>
      </c>
      <c r="H205" s="150">
        <v>5.3</v>
      </c>
      <c r="I205" s="151">
        <v>606.14</v>
      </c>
      <c r="J205" s="151">
        <f>ROUND(I205*H205,2)</f>
        <v>3212.54</v>
      </c>
      <c r="K205" s="148" t="s">
        <v>162</v>
      </c>
      <c r="L205" s="30"/>
      <c r="M205" s="152" t="s">
        <v>1</v>
      </c>
      <c r="N205" s="153" t="s">
        <v>39</v>
      </c>
      <c r="O205" s="154">
        <v>0.1</v>
      </c>
      <c r="P205" s="154">
        <f>O205*H205</f>
        <v>0.53</v>
      </c>
      <c r="Q205" s="154">
        <v>1.3999999999999999E-4</v>
      </c>
      <c r="R205" s="154">
        <f>Q205*H205</f>
        <v>7.4199999999999993E-4</v>
      </c>
      <c r="S205" s="154">
        <v>0</v>
      </c>
      <c r="T205" s="15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6" t="s">
        <v>163</v>
      </c>
      <c r="AT205" s="156" t="s">
        <v>158</v>
      </c>
      <c r="AU205" s="156" t="s">
        <v>83</v>
      </c>
      <c r="AY205" s="17" t="s">
        <v>156</v>
      </c>
      <c r="BE205" s="157">
        <f>IF(N205="základní",J205,0)</f>
        <v>3212.54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81</v>
      </c>
      <c r="BK205" s="157">
        <f>ROUND(I205*H205,2)</f>
        <v>3212.54</v>
      </c>
      <c r="BL205" s="17" t="s">
        <v>163</v>
      </c>
      <c r="BM205" s="156" t="s">
        <v>292</v>
      </c>
    </row>
    <row r="206" spans="1:65" s="2" customFormat="1" ht="19.2">
      <c r="A206" s="29"/>
      <c r="B206" s="30"/>
      <c r="C206" s="29"/>
      <c r="D206" s="158" t="s">
        <v>165</v>
      </c>
      <c r="E206" s="29"/>
      <c r="F206" s="159" t="s">
        <v>293</v>
      </c>
      <c r="G206" s="29"/>
      <c r="H206" s="29"/>
      <c r="I206" s="29"/>
      <c r="J206" s="29"/>
      <c r="K206" s="29"/>
      <c r="L206" s="30"/>
      <c r="M206" s="160"/>
      <c r="N206" s="161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7" t="s">
        <v>165</v>
      </c>
      <c r="AU206" s="17" t="s">
        <v>83</v>
      </c>
    </row>
    <row r="207" spans="1:65" s="13" customFormat="1">
      <c r="B207" s="162"/>
      <c r="D207" s="158" t="s">
        <v>167</v>
      </c>
      <c r="E207" s="163" t="s">
        <v>1</v>
      </c>
      <c r="F207" s="164" t="s">
        <v>294</v>
      </c>
      <c r="H207" s="165">
        <v>5.3</v>
      </c>
      <c r="L207" s="162"/>
      <c r="M207" s="166"/>
      <c r="N207" s="167"/>
      <c r="O207" s="167"/>
      <c r="P207" s="167"/>
      <c r="Q207" s="167"/>
      <c r="R207" s="167"/>
      <c r="S207" s="167"/>
      <c r="T207" s="168"/>
      <c r="AT207" s="163" t="s">
        <v>167</v>
      </c>
      <c r="AU207" s="163" t="s">
        <v>83</v>
      </c>
      <c r="AV207" s="13" t="s">
        <v>83</v>
      </c>
      <c r="AW207" s="13" t="s">
        <v>30</v>
      </c>
      <c r="AX207" s="13" t="s">
        <v>81</v>
      </c>
      <c r="AY207" s="163" t="s">
        <v>156</v>
      </c>
    </row>
    <row r="208" spans="1:65" s="2" customFormat="1" ht="24" customHeight="1">
      <c r="A208" s="29"/>
      <c r="B208" s="145"/>
      <c r="C208" s="146" t="s">
        <v>295</v>
      </c>
      <c r="D208" s="146" t="s">
        <v>158</v>
      </c>
      <c r="E208" s="147" t="s">
        <v>296</v>
      </c>
      <c r="F208" s="148" t="s">
        <v>297</v>
      </c>
      <c r="G208" s="149" t="s">
        <v>291</v>
      </c>
      <c r="H208" s="150">
        <v>6</v>
      </c>
      <c r="I208" s="151">
        <v>127.55</v>
      </c>
      <c r="J208" s="151">
        <f>ROUND(I208*H208,2)</f>
        <v>765.3</v>
      </c>
      <c r="K208" s="148" t="s">
        <v>162</v>
      </c>
      <c r="L208" s="30"/>
      <c r="M208" s="152" t="s">
        <v>1</v>
      </c>
      <c r="N208" s="153" t="s">
        <v>39</v>
      </c>
      <c r="O208" s="154">
        <v>0.13600000000000001</v>
      </c>
      <c r="P208" s="154">
        <f>O208*H208</f>
        <v>0.81600000000000006</v>
      </c>
      <c r="Q208" s="154">
        <v>8.0879999999999994E-2</v>
      </c>
      <c r="R208" s="154">
        <f>Q208*H208</f>
        <v>0.48527999999999993</v>
      </c>
      <c r="S208" s="154">
        <v>0</v>
      </c>
      <c r="T208" s="155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6" t="s">
        <v>163</v>
      </c>
      <c r="AT208" s="156" t="s">
        <v>158</v>
      </c>
      <c r="AU208" s="156" t="s">
        <v>83</v>
      </c>
      <c r="AY208" s="17" t="s">
        <v>156</v>
      </c>
      <c r="BE208" s="157">
        <f>IF(N208="základní",J208,0)</f>
        <v>765.3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81</v>
      </c>
      <c r="BK208" s="157">
        <f>ROUND(I208*H208,2)</f>
        <v>765.3</v>
      </c>
      <c r="BL208" s="17" t="s">
        <v>163</v>
      </c>
      <c r="BM208" s="156" t="s">
        <v>298</v>
      </c>
    </row>
    <row r="209" spans="1:65" s="2" customFormat="1" ht="48">
      <c r="A209" s="29"/>
      <c r="B209" s="30"/>
      <c r="C209" s="29"/>
      <c r="D209" s="158" t="s">
        <v>165</v>
      </c>
      <c r="E209" s="29"/>
      <c r="F209" s="159" t="s">
        <v>299</v>
      </c>
      <c r="G209" s="29"/>
      <c r="H209" s="29"/>
      <c r="I209" s="29"/>
      <c r="J209" s="29"/>
      <c r="K209" s="29"/>
      <c r="L209" s="30"/>
      <c r="M209" s="160"/>
      <c r="N209" s="161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165</v>
      </c>
      <c r="AU209" s="17" t="s">
        <v>83</v>
      </c>
    </row>
    <row r="210" spans="1:65" s="13" customFormat="1">
      <c r="B210" s="162"/>
      <c r="D210" s="158" t="s">
        <v>167</v>
      </c>
      <c r="E210" s="163" t="s">
        <v>1</v>
      </c>
      <c r="F210" s="164" t="s">
        <v>195</v>
      </c>
      <c r="H210" s="165">
        <v>6</v>
      </c>
      <c r="L210" s="162"/>
      <c r="M210" s="166"/>
      <c r="N210" s="167"/>
      <c r="O210" s="167"/>
      <c r="P210" s="167"/>
      <c r="Q210" s="167"/>
      <c r="R210" s="167"/>
      <c r="S210" s="167"/>
      <c r="T210" s="168"/>
      <c r="AT210" s="163" t="s">
        <v>167</v>
      </c>
      <c r="AU210" s="163" t="s">
        <v>83</v>
      </c>
      <c r="AV210" s="13" t="s">
        <v>83</v>
      </c>
      <c r="AW210" s="13" t="s">
        <v>30</v>
      </c>
      <c r="AX210" s="13" t="s">
        <v>81</v>
      </c>
      <c r="AY210" s="163" t="s">
        <v>156</v>
      </c>
    </row>
    <row r="211" spans="1:65" s="2" customFormat="1" ht="16.5" customHeight="1">
      <c r="A211" s="29"/>
      <c r="B211" s="145"/>
      <c r="C211" s="176" t="s">
        <v>300</v>
      </c>
      <c r="D211" s="176" t="s">
        <v>254</v>
      </c>
      <c r="E211" s="177" t="s">
        <v>301</v>
      </c>
      <c r="F211" s="178" t="s">
        <v>302</v>
      </c>
      <c r="G211" s="179" t="s">
        <v>291</v>
      </c>
      <c r="H211" s="180">
        <v>6.06</v>
      </c>
      <c r="I211" s="181">
        <v>137.66999999999999</v>
      </c>
      <c r="J211" s="181">
        <f>ROUND(I211*H211,2)</f>
        <v>834.28</v>
      </c>
      <c r="K211" s="178" t="s">
        <v>162</v>
      </c>
      <c r="L211" s="182"/>
      <c r="M211" s="183" t="s">
        <v>1</v>
      </c>
      <c r="N211" s="184" t="s">
        <v>39</v>
      </c>
      <c r="O211" s="154">
        <v>0</v>
      </c>
      <c r="P211" s="154">
        <f>O211*H211</f>
        <v>0</v>
      </c>
      <c r="Q211" s="154">
        <v>4.5999999999999999E-2</v>
      </c>
      <c r="R211" s="154">
        <f>Q211*H211</f>
        <v>0.27875999999999995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208</v>
      </c>
      <c r="AT211" s="156" t="s">
        <v>254</v>
      </c>
      <c r="AU211" s="156" t="s">
        <v>83</v>
      </c>
      <c r="AY211" s="17" t="s">
        <v>156</v>
      </c>
      <c r="BE211" s="157">
        <f>IF(N211="základní",J211,0)</f>
        <v>834.28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81</v>
      </c>
      <c r="BK211" s="157">
        <f>ROUND(I211*H211,2)</f>
        <v>834.28</v>
      </c>
      <c r="BL211" s="17" t="s">
        <v>163</v>
      </c>
      <c r="BM211" s="156" t="s">
        <v>303</v>
      </c>
    </row>
    <row r="212" spans="1:65" s="2" customFormat="1">
      <c r="A212" s="29"/>
      <c r="B212" s="30"/>
      <c r="C212" s="29"/>
      <c r="D212" s="158" t="s">
        <v>165</v>
      </c>
      <c r="E212" s="29"/>
      <c r="F212" s="159" t="s">
        <v>302</v>
      </c>
      <c r="G212" s="29"/>
      <c r="H212" s="29"/>
      <c r="I212" s="29"/>
      <c r="J212" s="29"/>
      <c r="K212" s="29"/>
      <c r="L212" s="30"/>
      <c r="M212" s="160"/>
      <c r="N212" s="161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165</v>
      </c>
      <c r="AU212" s="17" t="s">
        <v>83</v>
      </c>
    </row>
    <row r="213" spans="1:65" s="13" customFormat="1">
      <c r="B213" s="162"/>
      <c r="D213" s="158" t="s">
        <v>167</v>
      </c>
      <c r="E213" s="163" t="s">
        <v>1</v>
      </c>
      <c r="F213" s="164" t="s">
        <v>195</v>
      </c>
      <c r="H213" s="165">
        <v>6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167</v>
      </c>
      <c r="AU213" s="163" t="s">
        <v>83</v>
      </c>
      <c r="AV213" s="13" t="s">
        <v>83</v>
      </c>
      <c r="AW213" s="13" t="s">
        <v>30</v>
      </c>
      <c r="AX213" s="13" t="s">
        <v>81</v>
      </c>
      <c r="AY213" s="163" t="s">
        <v>156</v>
      </c>
    </row>
    <row r="214" spans="1:65" s="13" customFormat="1">
      <c r="B214" s="162"/>
      <c r="D214" s="158" t="s">
        <v>167</v>
      </c>
      <c r="F214" s="164" t="s">
        <v>304</v>
      </c>
      <c r="H214" s="165">
        <v>6.06</v>
      </c>
      <c r="L214" s="162"/>
      <c r="M214" s="166"/>
      <c r="N214" s="167"/>
      <c r="O214" s="167"/>
      <c r="P214" s="167"/>
      <c r="Q214" s="167"/>
      <c r="R214" s="167"/>
      <c r="S214" s="167"/>
      <c r="T214" s="168"/>
      <c r="AT214" s="163" t="s">
        <v>167</v>
      </c>
      <c r="AU214" s="163" t="s">
        <v>83</v>
      </c>
      <c r="AV214" s="13" t="s">
        <v>83</v>
      </c>
      <c r="AW214" s="13" t="s">
        <v>3</v>
      </c>
      <c r="AX214" s="13" t="s">
        <v>81</v>
      </c>
      <c r="AY214" s="163" t="s">
        <v>156</v>
      </c>
    </row>
    <row r="215" spans="1:65" s="2" customFormat="1" ht="24" customHeight="1">
      <c r="A215" s="29"/>
      <c r="B215" s="145"/>
      <c r="C215" s="146" t="s">
        <v>305</v>
      </c>
      <c r="D215" s="146" t="s">
        <v>158</v>
      </c>
      <c r="E215" s="147" t="s">
        <v>306</v>
      </c>
      <c r="F215" s="148" t="s">
        <v>307</v>
      </c>
      <c r="G215" s="149" t="s">
        <v>291</v>
      </c>
      <c r="H215" s="150">
        <v>44</v>
      </c>
      <c r="I215" s="151">
        <v>248.42</v>
      </c>
      <c r="J215" s="151">
        <f>ROUND(I215*H215,2)</f>
        <v>10930.48</v>
      </c>
      <c r="K215" s="148" t="s">
        <v>162</v>
      </c>
      <c r="L215" s="30"/>
      <c r="M215" s="152" t="s">
        <v>1</v>
      </c>
      <c r="N215" s="153" t="s">
        <v>39</v>
      </c>
      <c r="O215" s="154">
        <v>0.11899999999999999</v>
      </c>
      <c r="P215" s="154">
        <f>O215*H215</f>
        <v>5.2359999999999998</v>
      </c>
      <c r="Q215" s="154">
        <v>8.9779999999999999E-2</v>
      </c>
      <c r="R215" s="154">
        <f>Q215*H215</f>
        <v>3.9503200000000001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163</v>
      </c>
      <c r="AT215" s="156" t="s">
        <v>158</v>
      </c>
      <c r="AU215" s="156" t="s">
        <v>83</v>
      </c>
      <c r="AY215" s="17" t="s">
        <v>156</v>
      </c>
      <c r="BE215" s="157">
        <f>IF(N215="základní",J215,0)</f>
        <v>10930.48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81</v>
      </c>
      <c r="BK215" s="157">
        <f>ROUND(I215*H215,2)</f>
        <v>10930.48</v>
      </c>
      <c r="BL215" s="17" t="s">
        <v>163</v>
      </c>
      <c r="BM215" s="156" t="s">
        <v>308</v>
      </c>
    </row>
    <row r="216" spans="1:65" s="2" customFormat="1" ht="48">
      <c r="A216" s="29"/>
      <c r="B216" s="30"/>
      <c r="C216" s="29"/>
      <c r="D216" s="158" t="s">
        <v>165</v>
      </c>
      <c r="E216" s="29"/>
      <c r="F216" s="159" t="s">
        <v>309</v>
      </c>
      <c r="G216" s="29"/>
      <c r="H216" s="29"/>
      <c r="I216" s="29"/>
      <c r="J216" s="29"/>
      <c r="K216" s="29"/>
      <c r="L216" s="30"/>
      <c r="M216" s="160"/>
      <c r="N216" s="161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7" t="s">
        <v>165</v>
      </c>
      <c r="AU216" s="17" t="s">
        <v>83</v>
      </c>
    </row>
    <row r="217" spans="1:65" s="13" customFormat="1">
      <c r="B217" s="162"/>
      <c r="D217" s="158" t="s">
        <v>167</v>
      </c>
      <c r="E217" s="163" t="s">
        <v>1</v>
      </c>
      <c r="F217" s="164" t="s">
        <v>310</v>
      </c>
      <c r="H217" s="165">
        <v>44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167</v>
      </c>
      <c r="AU217" s="163" t="s">
        <v>83</v>
      </c>
      <c r="AV217" s="13" t="s">
        <v>83</v>
      </c>
      <c r="AW217" s="13" t="s">
        <v>30</v>
      </c>
      <c r="AX217" s="13" t="s">
        <v>81</v>
      </c>
      <c r="AY217" s="163" t="s">
        <v>156</v>
      </c>
    </row>
    <row r="218" spans="1:65" s="2" customFormat="1" ht="16.5" customHeight="1">
      <c r="A218" s="29"/>
      <c r="B218" s="145"/>
      <c r="C218" s="176" t="s">
        <v>311</v>
      </c>
      <c r="D218" s="176" t="s">
        <v>254</v>
      </c>
      <c r="E218" s="177" t="s">
        <v>312</v>
      </c>
      <c r="F218" s="178" t="s">
        <v>313</v>
      </c>
      <c r="G218" s="179" t="s">
        <v>225</v>
      </c>
      <c r="H218" s="180">
        <v>4.444</v>
      </c>
      <c r="I218" s="181">
        <v>1383.19</v>
      </c>
      <c r="J218" s="181">
        <f>ROUND(I218*H218,2)</f>
        <v>6146.9</v>
      </c>
      <c r="K218" s="178" t="s">
        <v>162</v>
      </c>
      <c r="L218" s="182"/>
      <c r="M218" s="183" t="s">
        <v>1</v>
      </c>
      <c r="N218" s="184" t="s">
        <v>39</v>
      </c>
      <c r="O218" s="154">
        <v>0</v>
      </c>
      <c r="P218" s="154">
        <f>O218*H218</f>
        <v>0</v>
      </c>
      <c r="Q218" s="154">
        <v>0.222</v>
      </c>
      <c r="R218" s="154">
        <f>Q218*H218</f>
        <v>0.986568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208</v>
      </c>
      <c r="AT218" s="156" t="s">
        <v>254</v>
      </c>
      <c r="AU218" s="156" t="s">
        <v>83</v>
      </c>
      <c r="AY218" s="17" t="s">
        <v>156</v>
      </c>
      <c r="BE218" s="157">
        <f>IF(N218="základní",J218,0)</f>
        <v>6146.9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6146.9</v>
      </c>
      <c r="BL218" s="17" t="s">
        <v>163</v>
      </c>
      <c r="BM218" s="156" t="s">
        <v>314</v>
      </c>
    </row>
    <row r="219" spans="1:65" s="2" customFormat="1">
      <c r="A219" s="29"/>
      <c r="B219" s="30"/>
      <c r="C219" s="29"/>
      <c r="D219" s="158" t="s">
        <v>165</v>
      </c>
      <c r="E219" s="29"/>
      <c r="F219" s="159" t="s">
        <v>313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315</v>
      </c>
      <c r="H220" s="165">
        <v>4.4000000000000004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13" customFormat="1">
      <c r="B221" s="162"/>
      <c r="D221" s="158" t="s">
        <v>167</v>
      </c>
      <c r="F221" s="164" t="s">
        <v>316</v>
      </c>
      <c r="H221" s="165">
        <v>4.444</v>
      </c>
      <c r="L221" s="162"/>
      <c r="M221" s="166"/>
      <c r="N221" s="167"/>
      <c r="O221" s="167"/>
      <c r="P221" s="167"/>
      <c r="Q221" s="167"/>
      <c r="R221" s="167"/>
      <c r="S221" s="167"/>
      <c r="T221" s="168"/>
      <c r="AT221" s="163" t="s">
        <v>167</v>
      </c>
      <c r="AU221" s="163" t="s">
        <v>83</v>
      </c>
      <c r="AV221" s="13" t="s">
        <v>83</v>
      </c>
      <c r="AW221" s="13" t="s">
        <v>3</v>
      </c>
      <c r="AX221" s="13" t="s">
        <v>81</v>
      </c>
      <c r="AY221" s="163" t="s">
        <v>156</v>
      </c>
    </row>
    <row r="222" spans="1:65" s="2" customFormat="1" ht="24" customHeight="1">
      <c r="A222" s="29"/>
      <c r="B222" s="145"/>
      <c r="C222" s="146" t="s">
        <v>317</v>
      </c>
      <c r="D222" s="146" t="s">
        <v>158</v>
      </c>
      <c r="E222" s="147" t="s">
        <v>318</v>
      </c>
      <c r="F222" s="148" t="s">
        <v>319</v>
      </c>
      <c r="G222" s="149" t="s">
        <v>291</v>
      </c>
      <c r="H222" s="150">
        <v>6</v>
      </c>
      <c r="I222" s="151">
        <v>397.33</v>
      </c>
      <c r="J222" s="151">
        <f>ROUND(I222*H222,2)</f>
        <v>2383.98</v>
      </c>
      <c r="K222" s="148" t="s">
        <v>162</v>
      </c>
      <c r="L222" s="30"/>
      <c r="M222" s="152" t="s">
        <v>1</v>
      </c>
      <c r="N222" s="153" t="s">
        <v>39</v>
      </c>
      <c r="O222" s="154">
        <v>0.26800000000000002</v>
      </c>
      <c r="P222" s="154">
        <f>O222*H222</f>
        <v>1.6080000000000001</v>
      </c>
      <c r="Q222" s="154">
        <v>0.15540000000000001</v>
      </c>
      <c r="R222" s="154">
        <f>Q222*H222</f>
        <v>0.93240000000000012</v>
      </c>
      <c r="S222" s="154">
        <v>0</v>
      </c>
      <c r="T222" s="155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163</v>
      </c>
      <c r="AT222" s="156" t="s">
        <v>158</v>
      </c>
      <c r="AU222" s="156" t="s">
        <v>83</v>
      </c>
      <c r="AY222" s="17" t="s">
        <v>156</v>
      </c>
      <c r="BE222" s="157">
        <f>IF(N222="základní",J222,0)</f>
        <v>2383.98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81</v>
      </c>
      <c r="BK222" s="157">
        <f>ROUND(I222*H222,2)</f>
        <v>2383.98</v>
      </c>
      <c r="BL222" s="17" t="s">
        <v>163</v>
      </c>
      <c r="BM222" s="156" t="s">
        <v>320</v>
      </c>
    </row>
    <row r="223" spans="1:65" s="2" customFormat="1" ht="28.8">
      <c r="A223" s="29"/>
      <c r="B223" s="30"/>
      <c r="C223" s="29"/>
      <c r="D223" s="158" t="s">
        <v>165</v>
      </c>
      <c r="E223" s="29"/>
      <c r="F223" s="159" t="s">
        <v>321</v>
      </c>
      <c r="G223" s="29"/>
      <c r="H223" s="29"/>
      <c r="I223" s="29"/>
      <c r="J223" s="29"/>
      <c r="K223" s="29"/>
      <c r="L223" s="30"/>
      <c r="M223" s="160"/>
      <c r="N223" s="161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7" t="s">
        <v>165</v>
      </c>
      <c r="AU223" s="17" t="s">
        <v>83</v>
      </c>
    </row>
    <row r="224" spans="1:65" s="13" customFormat="1">
      <c r="B224" s="162"/>
      <c r="D224" s="158" t="s">
        <v>167</v>
      </c>
      <c r="E224" s="163" t="s">
        <v>1</v>
      </c>
      <c r="F224" s="164" t="s">
        <v>195</v>
      </c>
      <c r="H224" s="165">
        <v>6</v>
      </c>
      <c r="L224" s="162"/>
      <c r="M224" s="166"/>
      <c r="N224" s="167"/>
      <c r="O224" s="167"/>
      <c r="P224" s="167"/>
      <c r="Q224" s="167"/>
      <c r="R224" s="167"/>
      <c r="S224" s="167"/>
      <c r="T224" s="168"/>
      <c r="AT224" s="163" t="s">
        <v>167</v>
      </c>
      <c r="AU224" s="163" t="s">
        <v>83</v>
      </c>
      <c r="AV224" s="13" t="s">
        <v>83</v>
      </c>
      <c r="AW224" s="13" t="s">
        <v>30</v>
      </c>
      <c r="AX224" s="13" t="s">
        <v>81</v>
      </c>
      <c r="AY224" s="163" t="s">
        <v>156</v>
      </c>
    </row>
    <row r="225" spans="1:65" s="2" customFormat="1" ht="24" customHeight="1">
      <c r="A225" s="29"/>
      <c r="B225" s="145"/>
      <c r="C225" s="176" t="s">
        <v>322</v>
      </c>
      <c r="D225" s="176" t="s">
        <v>254</v>
      </c>
      <c r="E225" s="177" t="s">
        <v>323</v>
      </c>
      <c r="F225" s="178" t="s">
        <v>324</v>
      </c>
      <c r="G225" s="179" t="s">
        <v>291</v>
      </c>
      <c r="H225" s="180">
        <v>6.06</v>
      </c>
      <c r="I225" s="181">
        <v>139.63</v>
      </c>
      <c r="J225" s="181">
        <f>ROUND(I225*H225,2)</f>
        <v>846.16</v>
      </c>
      <c r="K225" s="178" t="s">
        <v>162</v>
      </c>
      <c r="L225" s="182"/>
      <c r="M225" s="183" t="s">
        <v>1</v>
      </c>
      <c r="N225" s="184" t="s">
        <v>39</v>
      </c>
      <c r="O225" s="154">
        <v>0</v>
      </c>
      <c r="P225" s="154">
        <f>O225*H225</f>
        <v>0</v>
      </c>
      <c r="Q225" s="154">
        <v>4.8300000000000003E-2</v>
      </c>
      <c r="R225" s="154">
        <f>Q225*H225</f>
        <v>0.29269800000000001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208</v>
      </c>
      <c r="AT225" s="156" t="s">
        <v>254</v>
      </c>
      <c r="AU225" s="156" t="s">
        <v>83</v>
      </c>
      <c r="AY225" s="17" t="s">
        <v>156</v>
      </c>
      <c r="BE225" s="157">
        <f>IF(N225="základní",J225,0)</f>
        <v>846.16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81</v>
      </c>
      <c r="BK225" s="157">
        <f>ROUND(I225*H225,2)</f>
        <v>846.16</v>
      </c>
      <c r="BL225" s="17" t="s">
        <v>163</v>
      </c>
      <c r="BM225" s="156" t="s">
        <v>325</v>
      </c>
    </row>
    <row r="226" spans="1:65" s="2" customFormat="1">
      <c r="A226" s="29"/>
      <c r="B226" s="30"/>
      <c r="C226" s="29"/>
      <c r="D226" s="158" t="s">
        <v>165</v>
      </c>
      <c r="E226" s="29"/>
      <c r="F226" s="159" t="s">
        <v>324</v>
      </c>
      <c r="G226" s="29"/>
      <c r="H226" s="29"/>
      <c r="I226" s="29"/>
      <c r="J226" s="29"/>
      <c r="K226" s="29"/>
      <c r="L226" s="30"/>
      <c r="M226" s="160"/>
      <c r="N226" s="161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165</v>
      </c>
      <c r="AU226" s="17" t="s">
        <v>83</v>
      </c>
    </row>
    <row r="227" spans="1:65" s="13" customFormat="1">
      <c r="B227" s="162"/>
      <c r="D227" s="158" t="s">
        <v>167</v>
      </c>
      <c r="E227" s="163" t="s">
        <v>1</v>
      </c>
      <c r="F227" s="164" t="s">
        <v>195</v>
      </c>
      <c r="H227" s="165">
        <v>6</v>
      </c>
      <c r="L227" s="162"/>
      <c r="M227" s="166"/>
      <c r="N227" s="167"/>
      <c r="O227" s="167"/>
      <c r="P227" s="167"/>
      <c r="Q227" s="167"/>
      <c r="R227" s="167"/>
      <c r="S227" s="167"/>
      <c r="T227" s="168"/>
      <c r="AT227" s="163" t="s">
        <v>167</v>
      </c>
      <c r="AU227" s="163" t="s">
        <v>83</v>
      </c>
      <c r="AV227" s="13" t="s">
        <v>83</v>
      </c>
      <c r="AW227" s="13" t="s">
        <v>30</v>
      </c>
      <c r="AX227" s="13" t="s">
        <v>81</v>
      </c>
      <c r="AY227" s="163" t="s">
        <v>156</v>
      </c>
    </row>
    <row r="228" spans="1:65" s="13" customFormat="1">
      <c r="B228" s="162"/>
      <c r="D228" s="158" t="s">
        <v>167</v>
      </c>
      <c r="F228" s="164" t="s">
        <v>304</v>
      </c>
      <c r="H228" s="165">
        <v>6.06</v>
      </c>
      <c r="L228" s="162"/>
      <c r="M228" s="166"/>
      <c r="N228" s="167"/>
      <c r="O228" s="167"/>
      <c r="P228" s="167"/>
      <c r="Q228" s="167"/>
      <c r="R228" s="167"/>
      <c r="S228" s="167"/>
      <c r="T228" s="168"/>
      <c r="AT228" s="163" t="s">
        <v>167</v>
      </c>
      <c r="AU228" s="163" t="s">
        <v>83</v>
      </c>
      <c r="AV228" s="13" t="s">
        <v>83</v>
      </c>
      <c r="AW228" s="13" t="s">
        <v>3</v>
      </c>
      <c r="AX228" s="13" t="s">
        <v>81</v>
      </c>
      <c r="AY228" s="163" t="s">
        <v>156</v>
      </c>
    </row>
    <row r="229" spans="1:65" s="2" customFormat="1" ht="24" customHeight="1">
      <c r="A229" s="29"/>
      <c r="B229" s="145"/>
      <c r="C229" s="146" t="s">
        <v>326</v>
      </c>
      <c r="D229" s="146" t="s">
        <v>158</v>
      </c>
      <c r="E229" s="147" t="s">
        <v>327</v>
      </c>
      <c r="F229" s="148" t="s">
        <v>328</v>
      </c>
      <c r="G229" s="149" t="s">
        <v>291</v>
      </c>
      <c r="H229" s="150">
        <v>136.1</v>
      </c>
      <c r="I229" s="151">
        <v>388.09</v>
      </c>
      <c r="J229" s="151">
        <f>ROUND(I229*H229,2)</f>
        <v>52819.05</v>
      </c>
      <c r="K229" s="148" t="s">
        <v>162</v>
      </c>
      <c r="L229" s="30"/>
      <c r="M229" s="152" t="s">
        <v>1</v>
      </c>
      <c r="N229" s="153" t="s">
        <v>39</v>
      </c>
      <c r="O229" s="154">
        <v>0.216</v>
      </c>
      <c r="P229" s="154">
        <f>O229*H229</f>
        <v>29.397599999999997</v>
      </c>
      <c r="Q229" s="154">
        <v>0.1295</v>
      </c>
      <c r="R229" s="154">
        <f>Q229*H229</f>
        <v>17.624949999999998</v>
      </c>
      <c r="S229" s="154">
        <v>0</v>
      </c>
      <c r="T229" s="155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163</v>
      </c>
      <c r="AT229" s="156" t="s">
        <v>158</v>
      </c>
      <c r="AU229" s="156" t="s">
        <v>83</v>
      </c>
      <c r="AY229" s="17" t="s">
        <v>156</v>
      </c>
      <c r="BE229" s="157">
        <f>IF(N229="základní",J229,0)</f>
        <v>52819.05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81</v>
      </c>
      <c r="BK229" s="157">
        <f>ROUND(I229*H229,2)</f>
        <v>52819.05</v>
      </c>
      <c r="BL229" s="17" t="s">
        <v>163</v>
      </c>
      <c r="BM229" s="156" t="s">
        <v>329</v>
      </c>
    </row>
    <row r="230" spans="1:65" s="2" customFormat="1" ht="38.4">
      <c r="A230" s="29"/>
      <c r="B230" s="30"/>
      <c r="C230" s="29"/>
      <c r="D230" s="158" t="s">
        <v>165</v>
      </c>
      <c r="E230" s="29"/>
      <c r="F230" s="159" t="s">
        <v>330</v>
      </c>
      <c r="G230" s="29"/>
      <c r="H230" s="29"/>
      <c r="I230" s="29"/>
      <c r="J230" s="29"/>
      <c r="K230" s="29"/>
      <c r="L230" s="30"/>
      <c r="M230" s="160"/>
      <c r="N230" s="161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165</v>
      </c>
      <c r="AU230" s="17" t="s">
        <v>83</v>
      </c>
    </row>
    <row r="231" spans="1:65" s="13" customFormat="1">
      <c r="B231" s="162"/>
      <c r="D231" s="158" t="s">
        <v>167</v>
      </c>
      <c r="E231" s="163" t="s">
        <v>1</v>
      </c>
      <c r="F231" s="164" t="s">
        <v>331</v>
      </c>
      <c r="H231" s="165">
        <v>136.1</v>
      </c>
      <c r="L231" s="162"/>
      <c r="M231" s="166"/>
      <c r="N231" s="167"/>
      <c r="O231" s="167"/>
      <c r="P231" s="167"/>
      <c r="Q231" s="167"/>
      <c r="R231" s="167"/>
      <c r="S231" s="167"/>
      <c r="T231" s="168"/>
      <c r="AT231" s="163" t="s">
        <v>167</v>
      </c>
      <c r="AU231" s="163" t="s">
        <v>83</v>
      </c>
      <c r="AV231" s="13" t="s">
        <v>83</v>
      </c>
      <c r="AW231" s="13" t="s">
        <v>30</v>
      </c>
      <c r="AX231" s="13" t="s">
        <v>81</v>
      </c>
      <c r="AY231" s="163" t="s">
        <v>156</v>
      </c>
    </row>
    <row r="232" spans="1:65" s="2" customFormat="1" ht="16.5" customHeight="1">
      <c r="A232" s="29"/>
      <c r="B232" s="145"/>
      <c r="C232" s="176" t="s">
        <v>332</v>
      </c>
      <c r="D232" s="176" t="s">
        <v>254</v>
      </c>
      <c r="E232" s="177" t="s">
        <v>333</v>
      </c>
      <c r="F232" s="178" t="s">
        <v>334</v>
      </c>
      <c r="G232" s="179" t="s">
        <v>291</v>
      </c>
      <c r="H232" s="180">
        <v>137.46100000000001</v>
      </c>
      <c r="I232" s="181">
        <v>119.51</v>
      </c>
      <c r="J232" s="181">
        <f>ROUND(I232*H232,2)</f>
        <v>16427.96</v>
      </c>
      <c r="K232" s="178" t="s">
        <v>162</v>
      </c>
      <c r="L232" s="182"/>
      <c r="M232" s="183" t="s">
        <v>1</v>
      </c>
      <c r="N232" s="184" t="s">
        <v>39</v>
      </c>
      <c r="O232" s="154">
        <v>0</v>
      </c>
      <c r="P232" s="154">
        <f>O232*H232</f>
        <v>0</v>
      </c>
      <c r="Q232" s="154">
        <v>4.4999999999999998E-2</v>
      </c>
      <c r="R232" s="154">
        <f>Q232*H232</f>
        <v>6.1857450000000007</v>
      </c>
      <c r="S232" s="154">
        <v>0</v>
      </c>
      <c r="T232" s="155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6" t="s">
        <v>208</v>
      </c>
      <c r="AT232" s="156" t="s">
        <v>254</v>
      </c>
      <c r="AU232" s="156" t="s">
        <v>83</v>
      </c>
      <c r="AY232" s="17" t="s">
        <v>156</v>
      </c>
      <c r="BE232" s="157">
        <f>IF(N232="základní",J232,0)</f>
        <v>16427.96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81</v>
      </c>
      <c r="BK232" s="157">
        <f>ROUND(I232*H232,2)</f>
        <v>16427.96</v>
      </c>
      <c r="BL232" s="17" t="s">
        <v>163</v>
      </c>
      <c r="BM232" s="156" t="s">
        <v>335</v>
      </c>
    </row>
    <row r="233" spans="1:65" s="2" customFormat="1">
      <c r="A233" s="29"/>
      <c r="B233" s="30"/>
      <c r="C233" s="29"/>
      <c r="D233" s="158" t="s">
        <v>165</v>
      </c>
      <c r="E233" s="29"/>
      <c r="F233" s="159" t="s">
        <v>334</v>
      </c>
      <c r="G233" s="29"/>
      <c r="H233" s="29"/>
      <c r="I233" s="29"/>
      <c r="J233" s="29"/>
      <c r="K233" s="29"/>
      <c r="L233" s="30"/>
      <c r="M233" s="160"/>
      <c r="N233" s="161"/>
      <c r="O233" s="55"/>
      <c r="P233" s="55"/>
      <c r="Q233" s="55"/>
      <c r="R233" s="55"/>
      <c r="S233" s="55"/>
      <c r="T233" s="56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T233" s="17" t="s">
        <v>165</v>
      </c>
      <c r="AU233" s="17" t="s">
        <v>83</v>
      </c>
    </row>
    <row r="234" spans="1:65" s="13" customFormat="1">
      <c r="B234" s="162"/>
      <c r="D234" s="158" t="s">
        <v>167</v>
      </c>
      <c r="E234" s="163" t="s">
        <v>1</v>
      </c>
      <c r="F234" s="164" t="s">
        <v>331</v>
      </c>
      <c r="H234" s="165">
        <v>136.1</v>
      </c>
      <c r="L234" s="162"/>
      <c r="M234" s="166"/>
      <c r="N234" s="167"/>
      <c r="O234" s="167"/>
      <c r="P234" s="167"/>
      <c r="Q234" s="167"/>
      <c r="R234" s="167"/>
      <c r="S234" s="167"/>
      <c r="T234" s="168"/>
      <c r="AT234" s="163" t="s">
        <v>167</v>
      </c>
      <c r="AU234" s="163" t="s">
        <v>83</v>
      </c>
      <c r="AV234" s="13" t="s">
        <v>83</v>
      </c>
      <c r="AW234" s="13" t="s">
        <v>30</v>
      </c>
      <c r="AX234" s="13" t="s">
        <v>81</v>
      </c>
      <c r="AY234" s="163" t="s">
        <v>156</v>
      </c>
    </row>
    <row r="235" spans="1:65" s="13" customFormat="1">
      <c r="B235" s="162"/>
      <c r="D235" s="158" t="s">
        <v>167</v>
      </c>
      <c r="F235" s="164" t="s">
        <v>336</v>
      </c>
      <c r="H235" s="165">
        <v>137.46100000000001</v>
      </c>
      <c r="L235" s="162"/>
      <c r="M235" s="166"/>
      <c r="N235" s="167"/>
      <c r="O235" s="167"/>
      <c r="P235" s="167"/>
      <c r="Q235" s="167"/>
      <c r="R235" s="167"/>
      <c r="S235" s="167"/>
      <c r="T235" s="168"/>
      <c r="AT235" s="163" t="s">
        <v>167</v>
      </c>
      <c r="AU235" s="163" t="s">
        <v>83</v>
      </c>
      <c r="AV235" s="13" t="s">
        <v>83</v>
      </c>
      <c r="AW235" s="13" t="s">
        <v>3</v>
      </c>
      <c r="AX235" s="13" t="s">
        <v>81</v>
      </c>
      <c r="AY235" s="163" t="s">
        <v>156</v>
      </c>
    </row>
    <row r="236" spans="1:65" s="2" customFormat="1" ht="24" customHeight="1">
      <c r="A236" s="29"/>
      <c r="B236" s="145"/>
      <c r="C236" s="146" t="s">
        <v>337</v>
      </c>
      <c r="D236" s="146" t="s">
        <v>158</v>
      </c>
      <c r="E236" s="147" t="s">
        <v>338</v>
      </c>
      <c r="F236" s="148" t="s">
        <v>339</v>
      </c>
      <c r="G236" s="149" t="s">
        <v>291</v>
      </c>
      <c r="H236" s="150">
        <v>44</v>
      </c>
      <c r="I236" s="151">
        <v>871.96</v>
      </c>
      <c r="J236" s="151">
        <f>ROUND(I236*H236,2)</f>
        <v>38366.239999999998</v>
      </c>
      <c r="K236" s="148" t="s">
        <v>162</v>
      </c>
      <c r="L236" s="30"/>
      <c r="M236" s="152" t="s">
        <v>1</v>
      </c>
      <c r="N236" s="153" t="s">
        <v>39</v>
      </c>
      <c r="O236" s="154">
        <v>0.45500000000000002</v>
      </c>
      <c r="P236" s="154">
        <f>O236*H236</f>
        <v>20.02</v>
      </c>
      <c r="Q236" s="154">
        <v>0.43819000000000002</v>
      </c>
      <c r="R236" s="154">
        <f>Q236*H236</f>
        <v>19.280360000000002</v>
      </c>
      <c r="S236" s="154">
        <v>0</v>
      </c>
      <c r="T236" s="155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163</v>
      </c>
      <c r="AT236" s="156" t="s">
        <v>158</v>
      </c>
      <c r="AU236" s="156" t="s">
        <v>83</v>
      </c>
      <c r="AY236" s="17" t="s">
        <v>156</v>
      </c>
      <c r="BE236" s="157">
        <f>IF(N236="základní",J236,0)</f>
        <v>38366.239999999998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81</v>
      </c>
      <c r="BK236" s="157">
        <f>ROUND(I236*H236,2)</f>
        <v>38366.239999999998</v>
      </c>
      <c r="BL236" s="17" t="s">
        <v>163</v>
      </c>
      <c r="BM236" s="156" t="s">
        <v>340</v>
      </c>
    </row>
    <row r="237" spans="1:65" s="2" customFormat="1" ht="19.2">
      <c r="A237" s="29"/>
      <c r="B237" s="30"/>
      <c r="C237" s="29"/>
      <c r="D237" s="158" t="s">
        <v>165</v>
      </c>
      <c r="E237" s="29"/>
      <c r="F237" s="159" t="s">
        <v>341</v>
      </c>
      <c r="G237" s="29"/>
      <c r="H237" s="29"/>
      <c r="I237" s="29"/>
      <c r="J237" s="29"/>
      <c r="K237" s="29"/>
      <c r="L237" s="30"/>
      <c r="M237" s="160"/>
      <c r="N237" s="161"/>
      <c r="O237" s="55"/>
      <c r="P237" s="55"/>
      <c r="Q237" s="55"/>
      <c r="R237" s="55"/>
      <c r="S237" s="55"/>
      <c r="T237" s="5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T237" s="17" t="s">
        <v>165</v>
      </c>
      <c r="AU237" s="17" t="s">
        <v>83</v>
      </c>
    </row>
    <row r="238" spans="1:65" s="13" customFormat="1">
      <c r="B238" s="162"/>
      <c r="D238" s="158" t="s">
        <v>167</v>
      </c>
      <c r="E238" s="163" t="s">
        <v>1</v>
      </c>
      <c r="F238" s="164" t="s">
        <v>310</v>
      </c>
      <c r="H238" s="165">
        <v>44</v>
      </c>
      <c r="L238" s="162"/>
      <c r="M238" s="166"/>
      <c r="N238" s="167"/>
      <c r="O238" s="167"/>
      <c r="P238" s="167"/>
      <c r="Q238" s="167"/>
      <c r="R238" s="167"/>
      <c r="S238" s="167"/>
      <c r="T238" s="168"/>
      <c r="AT238" s="163" t="s">
        <v>167</v>
      </c>
      <c r="AU238" s="163" t="s">
        <v>83</v>
      </c>
      <c r="AV238" s="13" t="s">
        <v>83</v>
      </c>
      <c r="AW238" s="13" t="s">
        <v>30</v>
      </c>
      <c r="AX238" s="13" t="s">
        <v>81</v>
      </c>
      <c r="AY238" s="163" t="s">
        <v>156</v>
      </c>
    </row>
    <row r="239" spans="1:65" s="2" customFormat="1" ht="24" customHeight="1">
      <c r="A239" s="29"/>
      <c r="B239" s="145"/>
      <c r="C239" s="176" t="s">
        <v>342</v>
      </c>
      <c r="D239" s="176" t="s">
        <v>254</v>
      </c>
      <c r="E239" s="177" t="s">
        <v>343</v>
      </c>
      <c r="F239" s="178" t="s">
        <v>344</v>
      </c>
      <c r="G239" s="179" t="s">
        <v>291</v>
      </c>
      <c r="H239" s="180">
        <v>44.44</v>
      </c>
      <c r="I239" s="181">
        <v>4233.13</v>
      </c>
      <c r="J239" s="181">
        <f>ROUND(I239*H239,2)</f>
        <v>188120.3</v>
      </c>
      <c r="K239" s="178" t="s">
        <v>1</v>
      </c>
      <c r="L239" s="182"/>
      <c r="M239" s="183" t="s">
        <v>1</v>
      </c>
      <c r="N239" s="184" t="s">
        <v>39</v>
      </c>
      <c r="O239" s="154">
        <v>0</v>
      </c>
      <c r="P239" s="154">
        <f>O239*H239</f>
        <v>0</v>
      </c>
      <c r="Q239" s="154">
        <v>0.192</v>
      </c>
      <c r="R239" s="154">
        <f>Q239*H239</f>
        <v>8.5324799999999996</v>
      </c>
      <c r="S239" s="154">
        <v>0</v>
      </c>
      <c r="T239" s="155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208</v>
      </c>
      <c r="AT239" s="156" t="s">
        <v>254</v>
      </c>
      <c r="AU239" s="156" t="s">
        <v>83</v>
      </c>
      <c r="AY239" s="17" t="s">
        <v>156</v>
      </c>
      <c r="BE239" s="157">
        <f>IF(N239="základní",J239,0)</f>
        <v>188120.3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81</v>
      </c>
      <c r="BK239" s="157">
        <f>ROUND(I239*H239,2)</f>
        <v>188120.3</v>
      </c>
      <c r="BL239" s="17" t="s">
        <v>163</v>
      </c>
      <c r="BM239" s="156" t="s">
        <v>345</v>
      </c>
    </row>
    <row r="240" spans="1:65" s="2" customFormat="1" ht="19.2">
      <c r="A240" s="29"/>
      <c r="B240" s="30"/>
      <c r="C240" s="29"/>
      <c r="D240" s="158" t="s">
        <v>165</v>
      </c>
      <c r="E240" s="29"/>
      <c r="F240" s="159" t="s">
        <v>346</v>
      </c>
      <c r="G240" s="29"/>
      <c r="H240" s="29"/>
      <c r="I240" s="29"/>
      <c r="J240" s="29"/>
      <c r="K240" s="29"/>
      <c r="L240" s="30"/>
      <c r="M240" s="160"/>
      <c r="N240" s="161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165</v>
      </c>
      <c r="AU240" s="17" t="s">
        <v>83</v>
      </c>
    </row>
    <row r="241" spans="1:65" s="13" customFormat="1">
      <c r="B241" s="162"/>
      <c r="D241" s="158" t="s">
        <v>167</v>
      </c>
      <c r="E241" s="163" t="s">
        <v>1</v>
      </c>
      <c r="F241" s="164" t="s">
        <v>310</v>
      </c>
      <c r="H241" s="165">
        <v>44</v>
      </c>
      <c r="L241" s="162"/>
      <c r="M241" s="166"/>
      <c r="N241" s="167"/>
      <c r="O241" s="167"/>
      <c r="P241" s="167"/>
      <c r="Q241" s="167"/>
      <c r="R241" s="167"/>
      <c r="S241" s="167"/>
      <c r="T241" s="168"/>
      <c r="AT241" s="163" t="s">
        <v>167</v>
      </c>
      <c r="AU241" s="163" t="s">
        <v>83</v>
      </c>
      <c r="AV241" s="13" t="s">
        <v>83</v>
      </c>
      <c r="AW241" s="13" t="s">
        <v>30</v>
      </c>
      <c r="AX241" s="13" t="s">
        <v>81</v>
      </c>
      <c r="AY241" s="163" t="s">
        <v>156</v>
      </c>
    </row>
    <row r="242" spans="1:65" s="13" customFormat="1">
      <c r="B242" s="162"/>
      <c r="D242" s="158" t="s">
        <v>167</v>
      </c>
      <c r="F242" s="164" t="s">
        <v>347</v>
      </c>
      <c r="H242" s="165">
        <v>44.44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167</v>
      </c>
      <c r="AU242" s="163" t="s">
        <v>83</v>
      </c>
      <c r="AV242" s="13" t="s">
        <v>83</v>
      </c>
      <c r="AW242" s="13" t="s">
        <v>3</v>
      </c>
      <c r="AX242" s="13" t="s">
        <v>81</v>
      </c>
      <c r="AY242" s="163" t="s">
        <v>156</v>
      </c>
    </row>
    <row r="243" spans="1:65" s="2" customFormat="1" ht="24" customHeight="1">
      <c r="A243" s="29"/>
      <c r="B243" s="145"/>
      <c r="C243" s="146" t="s">
        <v>348</v>
      </c>
      <c r="D243" s="146" t="s">
        <v>158</v>
      </c>
      <c r="E243" s="147" t="s">
        <v>349</v>
      </c>
      <c r="F243" s="148" t="s">
        <v>350</v>
      </c>
      <c r="G243" s="149" t="s">
        <v>225</v>
      </c>
      <c r="H243" s="150">
        <v>47.6</v>
      </c>
      <c r="I243" s="151">
        <v>28.22</v>
      </c>
      <c r="J243" s="151">
        <f>ROUND(I243*H243,2)</f>
        <v>1343.27</v>
      </c>
      <c r="K243" s="148" t="s">
        <v>162</v>
      </c>
      <c r="L243" s="30"/>
      <c r="M243" s="152" t="s">
        <v>1</v>
      </c>
      <c r="N243" s="153" t="s">
        <v>39</v>
      </c>
      <c r="O243" s="154">
        <v>0.1</v>
      </c>
      <c r="P243" s="154">
        <f>O243*H243</f>
        <v>4.7600000000000007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6" t="s">
        <v>163</v>
      </c>
      <c r="AT243" s="156" t="s">
        <v>158</v>
      </c>
      <c r="AU243" s="156" t="s">
        <v>83</v>
      </c>
      <c r="AY243" s="17" t="s">
        <v>156</v>
      </c>
      <c r="BE243" s="157">
        <f>IF(N243="základní",J243,0)</f>
        <v>1343.27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81</v>
      </c>
      <c r="BK243" s="157">
        <f>ROUND(I243*H243,2)</f>
        <v>1343.27</v>
      </c>
      <c r="BL243" s="17" t="s">
        <v>163</v>
      </c>
      <c r="BM243" s="156" t="s">
        <v>351</v>
      </c>
    </row>
    <row r="244" spans="1:65" s="2" customFormat="1" ht="48">
      <c r="A244" s="29"/>
      <c r="B244" s="30"/>
      <c r="C244" s="29"/>
      <c r="D244" s="158" t="s">
        <v>165</v>
      </c>
      <c r="E244" s="29"/>
      <c r="F244" s="159" t="s">
        <v>352</v>
      </c>
      <c r="G244" s="29"/>
      <c r="H244" s="29"/>
      <c r="I244" s="29"/>
      <c r="J244" s="29"/>
      <c r="K244" s="29"/>
      <c r="L244" s="30"/>
      <c r="M244" s="160"/>
      <c r="N244" s="161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7" t="s">
        <v>165</v>
      </c>
      <c r="AU244" s="17" t="s">
        <v>83</v>
      </c>
    </row>
    <row r="245" spans="1:65" s="13" customFormat="1">
      <c r="B245" s="162"/>
      <c r="D245" s="158" t="s">
        <v>167</v>
      </c>
      <c r="E245" s="163" t="s">
        <v>1</v>
      </c>
      <c r="F245" s="164" t="s">
        <v>353</v>
      </c>
      <c r="H245" s="165">
        <v>47.6</v>
      </c>
      <c r="L245" s="162"/>
      <c r="M245" s="166"/>
      <c r="N245" s="167"/>
      <c r="O245" s="167"/>
      <c r="P245" s="167"/>
      <c r="Q245" s="167"/>
      <c r="R245" s="167"/>
      <c r="S245" s="167"/>
      <c r="T245" s="168"/>
      <c r="AT245" s="163" t="s">
        <v>167</v>
      </c>
      <c r="AU245" s="163" t="s">
        <v>83</v>
      </c>
      <c r="AV245" s="13" t="s">
        <v>83</v>
      </c>
      <c r="AW245" s="13" t="s">
        <v>30</v>
      </c>
      <c r="AX245" s="13" t="s">
        <v>81</v>
      </c>
      <c r="AY245" s="163" t="s">
        <v>156</v>
      </c>
    </row>
    <row r="246" spans="1:65" s="12" customFormat="1" ht="20.85" customHeight="1">
      <c r="B246" s="133"/>
      <c r="D246" s="134" t="s">
        <v>73</v>
      </c>
      <c r="E246" s="143" t="s">
        <v>354</v>
      </c>
      <c r="F246" s="143" t="s">
        <v>355</v>
      </c>
      <c r="J246" s="144">
        <f>BK246</f>
        <v>21138.560000000001</v>
      </c>
      <c r="L246" s="133"/>
      <c r="M246" s="137"/>
      <c r="N246" s="138"/>
      <c r="O246" s="138"/>
      <c r="P246" s="139">
        <f>SUM(P247:P265)</f>
        <v>48.257199999999997</v>
      </c>
      <c r="Q246" s="138"/>
      <c r="R246" s="139">
        <f>SUM(R247:R265)</f>
        <v>0</v>
      </c>
      <c r="S246" s="138"/>
      <c r="T246" s="140">
        <f>SUM(T247:T265)</f>
        <v>60.738199999999999</v>
      </c>
      <c r="AR246" s="134" t="s">
        <v>81</v>
      </c>
      <c r="AT246" s="141" t="s">
        <v>73</v>
      </c>
      <c r="AU246" s="141" t="s">
        <v>83</v>
      </c>
      <c r="AY246" s="134" t="s">
        <v>156</v>
      </c>
      <c r="BK246" s="142">
        <f>SUM(BK247:BK265)</f>
        <v>21138.560000000001</v>
      </c>
    </row>
    <row r="247" spans="1:65" s="2" customFormat="1" ht="16.5" customHeight="1">
      <c r="A247" s="29"/>
      <c r="B247" s="145"/>
      <c r="C247" s="146" t="s">
        <v>356</v>
      </c>
      <c r="D247" s="146" t="s">
        <v>158</v>
      </c>
      <c r="E247" s="147" t="s">
        <v>357</v>
      </c>
      <c r="F247" s="148" t="s">
        <v>358</v>
      </c>
      <c r="G247" s="149" t="s">
        <v>291</v>
      </c>
      <c r="H247" s="150">
        <v>5</v>
      </c>
      <c r="I247" s="151">
        <v>1057.25</v>
      </c>
      <c r="J247" s="151">
        <f>ROUND(I247*H247,2)</f>
        <v>5286.25</v>
      </c>
      <c r="K247" s="148" t="s">
        <v>162</v>
      </c>
      <c r="L247" s="30"/>
      <c r="M247" s="152" t="s">
        <v>1</v>
      </c>
      <c r="N247" s="153" t="s">
        <v>39</v>
      </c>
      <c r="O247" s="154">
        <v>2.3639999999999999</v>
      </c>
      <c r="P247" s="154">
        <f>O247*H247</f>
        <v>11.82</v>
      </c>
      <c r="Q247" s="154">
        <v>0</v>
      </c>
      <c r="R247" s="154">
        <f>Q247*H247</f>
        <v>0</v>
      </c>
      <c r="S247" s="154">
        <v>0.753</v>
      </c>
      <c r="T247" s="155">
        <f>S247*H247</f>
        <v>3.7650000000000001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163</v>
      </c>
      <c r="AT247" s="156" t="s">
        <v>158</v>
      </c>
      <c r="AU247" s="156" t="s">
        <v>178</v>
      </c>
      <c r="AY247" s="17" t="s">
        <v>156</v>
      </c>
      <c r="BE247" s="157">
        <f>IF(N247="základní",J247,0)</f>
        <v>5286.25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81</v>
      </c>
      <c r="BK247" s="157">
        <f>ROUND(I247*H247,2)</f>
        <v>5286.25</v>
      </c>
      <c r="BL247" s="17" t="s">
        <v>163</v>
      </c>
      <c r="BM247" s="156" t="s">
        <v>359</v>
      </c>
    </row>
    <row r="248" spans="1:65" s="2" customFormat="1" ht="28.8">
      <c r="A248" s="29"/>
      <c r="B248" s="30"/>
      <c r="C248" s="29"/>
      <c r="D248" s="158" t="s">
        <v>165</v>
      </c>
      <c r="E248" s="29"/>
      <c r="F248" s="159" t="s">
        <v>360</v>
      </c>
      <c r="G248" s="29"/>
      <c r="H248" s="29"/>
      <c r="I248" s="29"/>
      <c r="J248" s="29"/>
      <c r="K248" s="29"/>
      <c r="L248" s="30"/>
      <c r="M248" s="160"/>
      <c r="N248" s="161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165</v>
      </c>
      <c r="AU248" s="17" t="s">
        <v>178</v>
      </c>
    </row>
    <row r="249" spans="1:65" s="13" customFormat="1">
      <c r="B249" s="162"/>
      <c r="D249" s="158" t="s">
        <v>167</v>
      </c>
      <c r="E249" s="163" t="s">
        <v>1</v>
      </c>
      <c r="F249" s="164" t="s">
        <v>189</v>
      </c>
      <c r="H249" s="165">
        <v>5</v>
      </c>
      <c r="L249" s="162"/>
      <c r="M249" s="166"/>
      <c r="N249" s="167"/>
      <c r="O249" s="167"/>
      <c r="P249" s="167"/>
      <c r="Q249" s="167"/>
      <c r="R249" s="167"/>
      <c r="S249" s="167"/>
      <c r="T249" s="168"/>
      <c r="AT249" s="163" t="s">
        <v>167</v>
      </c>
      <c r="AU249" s="163" t="s">
        <v>178</v>
      </c>
      <c r="AV249" s="13" t="s">
        <v>83</v>
      </c>
      <c r="AW249" s="13" t="s">
        <v>30</v>
      </c>
      <c r="AX249" s="13" t="s">
        <v>81</v>
      </c>
      <c r="AY249" s="163" t="s">
        <v>156</v>
      </c>
    </row>
    <row r="250" spans="1:65" s="2" customFormat="1" ht="24" customHeight="1">
      <c r="A250" s="29"/>
      <c r="B250" s="145"/>
      <c r="C250" s="146" t="s">
        <v>361</v>
      </c>
      <c r="D250" s="146" t="s">
        <v>158</v>
      </c>
      <c r="E250" s="147" t="s">
        <v>362</v>
      </c>
      <c r="F250" s="148" t="s">
        <v>363</v>
      </c>
      <c r="G250" s="149" t="s">
        <v>225</v>
      </c>
      <c r="H250" s="150">
        <v>47.6</v>
      </c>
      <c r="I250" s="151">
        <v>105.37</v>
      </c>
      <c r="J250" s="151">
        <f>ROUND(I250*H250,2)</f>
        <v>5015.6099999999997</v>
      </c>
      <c r="K250" s="148" t="s">
        <v>162</v>
      </c>
      <c r="L250" s="30"/>
      <c r="M250" s="152" t="s">
        <v>1</v>
      </c>
      <c r="N250" s="153" t="s">
        <v>39</v>
      </c>
      <c r="O250" s="154">
        <v>0.30599999999999999</v>
      </c>
      <c r="P250" s="154">
        <f>O250*H250</f>
        <v>14.5656</v>
      </c>
      <c r="Q250" s="154">
        <v>0</v>
      </c>
      <c r="R250" s="154">
        <f>Q250*H250</f>
        <v>0</v>
      </c>
      <c r="S250" s="154">
        <v>0.48</v>
      </c>
      <c r="T250" s="155">
        <f>S250*H250</f>
        <v>22.847999999999999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163</v>
      </c>
      <c r="AT250" s="156" t="s">
        <v>158</v>
      </c>
      <c r="AU250" s="156" t="s">
        <v>178</v>
      </c>
      <c r="AY250" s="17" t="s">
        <v>156</v>
      </c>
      <c r="BE250" s="157">
        <f>IF(N250="základní",J250,0)</f>
        <v>5015.6099999999997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81</v>
      </c>
      <c r="BK250" s="157">
        <f>ROUND(I250*H250,2)</f>
        <v>5015.6099999999997</v>
      </c>
      <c r="BL250" s="17" t="s">
        <v>163</v>
      </c>
      <c r="BM250" s="156" t="s">
        <v>364</v>
      </c>
    </row>
    <row r="251" spans="1:65" s="2" customFormat="1" ht="28.8">
      <c r="A251" s="29"/>
      <c r="B251" s="30"/>
      <c r="C251" s="29"/>
      <c r="D251" s="158" t="s">
        <v>165</v>
      </c>
      <c r="E251" s="29"/>
      <c r="F251" s="159" t="s">
        <v>365</v>
      </c>
      <c r="G251" s="29"/>
      <c r="H251" s="29"/>
      <c r="I251" s="29"/>
      <c r="J251" s="29"/>
      <c r="K251" s="29"/>
      <c r="L251" s="30"/>
      <c r="M251" s="160"/>
      <c r="N251" s="161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165</v>
      </c>
      <c r="AU251" s="17" t="s">
        <v>178</v>
      </c>
    </row>
    <row r="252" spans="1:65" s="2" customFormat="1" ht="19.2">
      <c r="A252" s="29"/>
      <c r="B252" s="30"/>
      <c r="C252" s="29"/>
      <c r="D252" s="158" t="s">
        <v>366</v>
      </c>
      <c r="E252" s="29"/>
      <c r="F252" s="185" t="s">
        <v>367</v>
      </c>
      <c r="G252" s="29"/>
      <c r="H252" s="29"/>
      <c r="I252" s="29"/>
      <c r="J252" s="29"/>
      <c r="K252" s="29"/>
      <c r="L252" s="30"/>
      <c r="M252" s="160"/>
      <c r="N252" s="161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366</v>
      </c>
      <c r="AU252" s="17" t="s">
        <v>178</v>
      </c>
    </row>
    <row r="253" spans="1:65" s="13" customFormat="1">
      <c r="B253" s="162"/>
      <c r="D253" s="158" t="s">
        <v>167</v>
      </c>
      <c r="E253" s="163" t="s">
        <v>1</v>
      </c>
      <c r="F253" s="164" t="s">
        <v>368</v>
      </c>
      <c r="H253" s="165">
        <v>47.6</v>
      </c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167</v>
      </c>
      <c r="AU253" s="163" t="s">
        <v>178</v>
      </c>
      <c r="AV253" s="13" t="s">
        <v>83</v>
      </c>
      <c r="AW253" s="13" t="s">
        <v>30</v>
      </c>
      <c r="AX253" s="13" t="s">
        <v>81</v>
      </c>
      <c r="AY253" s="163" t="s">
        <v>156</v>
      </c>
    </row>
    <row r="254" spans="1:65" s="2" customFormat="1" ht="24" customHeight="1">
      <c r="A254" s="29"/>
      <c r="B254" s="145"/>
      <c r="C254" s="146" t="s">
        <v>369</v>
      </c>
      <c r="D254" s="146" t="s">
        <v>158</v>
      </c>
      <c r="E254" s="147" t="s">
        <v>370</v>
      </c>
      <c r="F254" s="148" t="s">
        <v>371</v>
      </c>
      <c r="G254" s="149" t="s">
        <v>225</v>
      </c>
      <c r="H254" s="150">
        <v>44.6</v>
      </c>
      <c r="I254" s="151">
        <v>52.83</v>
      </c>
      <c r="J254" s="151">
        <f>ROUND(I254*H254,2)</f>
        <v>2356.2199999999998</v>
      </c>
      <c r="K254" s="148" t="s">
        <v>162</v>
      </c>
      <c r="L254" s="30"/>
      <c r="M254" s="152" t="s">
        <v>1</v>
      </c>
      <c r="N254" s="153" t="s">
        <v>39</v>
      </c>
      <c r="O254" s="154">
        <v>0.11600000000000001</v>
      </c>
      <c r="P254" s="154">
        <f>O254*H254</f>
        <v>5.1736000000000004</v>
      </c>
      <c r="Q254" s="154">
        <v>0</v>
      </c>
      <c r="R254" s="154">
        <f>Q254*H254</f>
        <v>0</v>
      </c>
      <c r="S254" s="154">
        <v>0.28999999999999998</v>
      </c>
      <c r="T254" s="155">
        <f>S254*H254</f>
        <v>12.933999999999999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6" t="s">
        <v>163</v>
      </c>
      <c r="AT254" s="156" t="s">
        <v>158</v>
      </c>
      <c r="AU254" s="156" t="s">
        <v>178</v>
      </c>
      <c r="AY254" s="17" t="s">
        <v>156</v>
      </c>
      <c r="BE254" s="157">
        <f>IF(N254="základní",J254,0)</f>
        <v>2356.2199999999998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81</v>
      </c>
      <c r="BK254" s="157">
        <f>ROUND(I254*H254,2)</f>
        <v>2356.2199999999998</v>
      </c>
      <c r="BL254" s="17" t="s">
        <v>163</v>
      </c>
      <c r="BM254" s="156" t="s">
        <v>372</v>
      </c>
    </row>
    <row r="255" spans="1:65" s="2" customFormat="1" ht="38.4">
      <c r="A255" s="29"/>
      <c r="B255" s="30"/>
      <c r="C255" s="29"/>
      <c r="D255" s="158" t="s">
        <v>165</v>
      </c>
      <c r="E255" s="29"/>
      <c r="F255" s="159" t="s">
        <v>373</v>
      </c>
      <c r="G255" s="29"/>
      <c r="H255" s="29"/>
      <c r="I255" s="29"/>
      <c r="J255" s="29"/>
      <c r="K255" s="29"/>
      <c r="L255" s="30"/>
      <c r="M255" s="160"/>
      <c r="N255" s="161"/>
      <c r="O255" s="55"/>
      <c r="P255" s="55"/>
      <c r="Q255" s="55"/>
      <c r="R255" s="55"/>
      <c r="S255" s="55"/>
      <c r="T255" s="56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T255" s="17" t="s">
        <v>165</v>
      </c>
      <c r="AU255" s="17" t="s">
        <v>178</v>
      </c>
    </row>
    <row r="256" spans="1:65" s="13" customFormat="1">
      <c r="B256" s="162"/>
      <c r="D256" s="158" t="s">
        <v>167</v>
      </c>
      <c r="E256" s="163" t="s">
        <v>1</v>
      </c>
      <c r="F256" s="164" t="s">
        <v>374</v>
      </c>
      <c r="H256" s="165">
        <v>44.6</v>
      </c>
      <c r="L256" s="162"/>
      <c r="M256" s="166"/>
      <c r="N256" s="167"/>
      <c r="O256" s="167"/>
      <c r="P256" s="167"/>
      <c r="Q256" s="167"/>
      <c r="R256" s="167"/>
      <c r="S256" s="167"/>
      <c r="T256" s="168"/>
      <c r="AT256" s="163" t="s">
        <v>167</v>
      </c>
      <c r="AU256" s="163" t="s">
        <v>178</v>
      </c>
      <c r="AV256" s="13" t="s">
        <v>83</v>
      </c>
      <c r="AW256" s="13" t="s">
        <v>30</v>
      </c>
      <c r="AX256" s="13" t="s">
        <v>81</v>
      </c>
      <c r="AY256" s="163" t="s">
        <v>156</v>
      </c>
    </row>
    <row r="257" spans="1:65" s="2" customFormat="1" ht="24" customHeight="1">
      <c r="A257" s="29"/>
      <c r="B257" s="145"/>
      <c r="C257" s="146" t="s">
        <v>375</v>
      </c>
      <c r="D257" s="146" t="s">
        <v>158</v>
      </c>
      <c r="E257" s="147" t="s">
        <v>376</v>
      </c>
      <c r="F257" s="148" t="s">
        <v>377</v>
      </c>
      <c r="G257" s="149" t="s">
        <v>225</v>
      </c>
      <c r="H257" s="150">
        <v>23</v>
      </c>
      <c r="I257" s="151">
        <v>173.93</v>
      </c>
      <c r="J257" s="151">
        <f>ROUND(I257*H257,2)</f>
        <v>4000.39</v>
      </c>
      <c r="K257" s="148" t="s">
        <v>162</v>
      </c>
      <c r="L257" s="30"/>
      <c r="M257" s="152" t="s">
        <v>1</v>
      </c>
      <c r="N257" s="153" t="s">
        <v>39</v>
      </c>
      <c r="O257" s="154">
        <v>0.30499999999999999</v>
      </c>
      <c r="P257" s="154">
        <f>O257*H257</f>
        <v>7.0149999999999997</v>
      </c>
      <c r="Q257" s="154">
        <v>0</v>
      </c>
      <c r="R257" s="154">
        <f>Q257*H257</f>
        <v>0</v>
      </c>
      <c r="S257" s="154">
        <v>0.32500000000000001</v>
      </c>
      <c r="T257" s="155">
        <f>S257*H257</f>
        <v>7.4750000000000005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163</v>
      </c>
      <c r="AT257" s="156" t="s">
        <v>158</v>
      </c>
      <c r="AU257" s="156" t="s">
        <v>178</v>
      </c>
      <c r="AY257" s="17" t="s">
        <v>156</v>
      </c>
      <c r="BE257" s="157">
        <f>IF(N257="základní",J257,0)</f>
        <v>4000.39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7" t="s">
        <v>81</v>
      </c>
      <c r="BK257" s="157">
        <f>ROUND(I257*H257,2)</f>
        <v>4000.39</v>
      </c>
      <c r="BL257" s="17" t="s">
        <v>163</v>
      </c>
      <c r="BM257" s="156" t="s">
        <v>378</v>
      </c>
    </row>
    <row r="258" spans="1:65" s="2" customFormat="1" ht="38.4">
      <c r="A258" s="29"/>
      <c r="B258" s="30"/>
      <c r="C258" s="29"/>
      <c r="D258" s="158" t="s">
        <v>165</v>
      </c>
      <c r="E258" s="29"/>
      <c r="F258" s="159" t="s">
        <v>379</v>
      </c>
      <c r="G258" s="29"/>
      <c r="H258" s="29"/>
      <c r="I258" s="29"/>
      <c r="J258" s="29"/>
      <c r="K258" s="29"/>
      <c r="L258" s="30"/>
      <c r="M258" s="160"/>
      <c r="N258" s="161"/>
      <c r="O258" s="55"/>
      <c r="P258" s="55"/>
      <c r="Q258" s="55"/>
      <c r="R258" s="55"/>
      <c r="S258" s="55"/>
      <c r="T258" s="5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7" t="s">
        <v>165</v>
      </c>
      <c r="AU258" s="17" t="s">
        <v>178</v>
      </c>
    </row>
    <row r="259" spans="1:65" s="13" customFormat="1">
      <c r="B259" s="162"/>
      <c r="D259" s="158" t="s">
        <v>167</v>
      </c>
      <c r="E259" s="163" t="s">
        <v>1</v>
      </c>
      <c r="F259" s="164" t="s">
        <v>300</v>
      </c>
      <c r="H259" s="165">
        <v>23</v>
      </c>
      <c r="L259" s="162"/>
      <c r="M259" s="166"/>
      <c r="N259" s="167"/>
      <c r="O259" s="167"/>
      <c r="P259" s="167"/>
      <c r="Q259" s="167"/>
      <c r="R259" s="167"/>
      <c r="S259" s="167"/>
      <c r="T259" s="168"/>
      <c r="AT259" s="163" t="s">
        <v>167</v>
      </c>
      <c r="AU259" s="163" t="s">
        <v>178</v>
      </c>
      <c r="AV259" s="13" t="s">
        <v>83</v>
      </c>
      <c r="AW259" s="13" t="s">
        <v>30</v>
      </c>
      <c r="AX259" s="13" t="s">
        <v>81</v>
      </c>
      <c r="AY259" s="163" t="s">
        <v>156</v>
      </c>
    </row>
    <row r="260" spans="1:65" s="2" customFormat="1" ht="24" customHeight="1">
      <c r="A260" s="29"/>
      <c r="B260" s="145"/>
      <c r="C260" s="146" t="s">
        <v>380</v>
      </c>
      <c r="D260" s="146" t="s">
        <v>158</v>
      </c>
      <c r="E260" s="147" t="s">
        <v>381</v>
      </c>
      <c r="F260" s="148" t="s">
        <v>382</v>
      </c>
      <c r="G260" s="149" t="s">
        <v>225</v>
      </c>
      <c r="H260" s="150">
        <v>41.95</v>
      </c>
      <c r="I260" s="151">
        <v>102.54</v>
      </c>
      <c r="J260" s="151">
        <f>ROUND(I260*H260,2)</f>
        <v>4301.55</v>
      </c>
      <c r="K260" s="148" t="s">
        <v>162</v>
      </c>
      <c r="L260" s="30"/>
      <c r="M260" s="152" t="s">
        <v>1</v>
      </c>
      <c r="N260" s="153" t="s">
        <v>39</v>
      </c>
      <c r="O260" s="154">
        <v>0.22</v>
      </c>
      <c r="P260" s="154">
        <f>O260*H260</f>
        <v>9.229000000000001</v>
      </c>
      <c r="Q260" s="154">
        <v>0</v>
      </c>
      <c r="R260" s="154">
        <f>Q260*H260</f>
        <v>0</v>
      </c>
      <c r="S260" s="154">
        <v>0.316</v>
      </c>
      <c r="T260" s="155">
        <f>S260*H260</f>
        <v>13.256200000000002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163</v>
      </c>
      <c r="AT260" s="156" t="s">
        <v>158</v>
      </c>
      <c r="AU260" s="156" t="s">
        <v>178</v>
      </c>
      <c r="AY260" s="17" t="s">
        <v>156</v>
      </c>
      <c r="BE260" s="157">
        <f>IF(N260="základní",J260,0)</f>
        <v>4301.55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7" t="s">
        <v>81</v>
      </c>
      <c r="BK260" s="157">
        <f>ROUND(I260*H260,2)</f>
        <v>4301.55</v>
      </c>
      <c r="BL260" s="17" t="s">
        <v>163</v>
      </c>
      <c r="BM260" s="156" t="s">
        <v>383</v>
      </c>
    </row>
    <row r="261" spans="1:65" s="2" customFormat="1" ht="38.4">
      <c r="A261" s="29"/>
      <c r="B261" s="30"/>
      <c r="C261" s="29"/>
      <c r="D261" s="158" t="s">
        <v>165</v>
      </c>
      <c r="E261" s="29"/>
      <c r="F261" s="159" t="s">
        <v>384</v>
      </c>
      <c r="G261" s="29"/>
      <c r="H261" s="29"/>
      <c r="I261" s="29"/>
      <c r="J261" s="29"/>
      <c r="K261" s="29"/>
      <c r="L261" s="30"/>
      <c r="M261" s="160"/>
      <c r="N261" s="161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165</v>
      </c>
      <c r="AU261" s="17" t="s">
        <v>178</v>
      </c>
    </row>
    <row r="262" spans="1:65" s="13" customFormat="1">
      <c r="B262" s="162"/>
      <c r="D262" s="158" t="s">
        <v>167</v>
      </c>
      <c r="E262" s="163" t="s">
        <v>1</v>
      </c>
      <c r="F262" s="164" t="s">
        <v>385</v>
      </c>
      <c r="H262" s="165">
        <v>41.95</v>
      </c>
      <c r="L262" s="162"/>
      <c r="M262" s="166"/>
      <c r="N262" s="167"/>
      <c r="O262" s="167"/>
      <c r="P262" s="167"/>
      <c r="Q262" s="167"/>
      <c r="R262" s="167"/>
      <c r="S262" s="167"/>
      <c r="T262" s="168"/>
      <c r="AT262" s="163" t="s">
        <v>167</v>
      </c>
      <c r="AU262" s="163" t="s">
        <v>178</v>
      </c>
      <c r="AV262" s="13" t="s">
        <v>83</v>
      </c>
      <c r="AW262" s="13" t="s">
        <v>30</v>
      </c>
      <c r="AX262" s="13" t="s">
        <v>81</v>
      </c>
      <c r="AY262" s="163" t="s">
        <v>156</v>
      </c>
    </row>
    <row r="263" spans="1:65" s="2" customFormat="1" ht="16.5" customHeight="1">
      <c r="A263" s="29"/>
      <c r="B263" s="145"/>
      <c r="C263" s="146" t="s">
        <v>386</v>
      </c>
      <c r="D263" s="146" t="s">
        <v>158</v>
      </c>
      <c r="E263" s="147" t="s">
        <v>387</v>
      </c>
      <c r="F263" s="148" t="s">
        <v>388</v>
      </c>
      <c r="G263" s="149" t="s">
        <v>291</v>
      </c>
      <c r="H263" s="150">
        <v>2</v>
      </c>
      <c r="I263" s="151">
        <v>89.27</v>
      </c>
      <c r="J263" s="151">
        <f>ROUND(I263*H263,2)</f>
        <v>178.54</v>
      </c>
      <c r="K263" s="148" t="s">
        <v>162</v>
      </c>
      <c r="L263" s="30"/>
      <c r="M263" s="152" t="s">
        <v>1</v>
      </c>
      <c r="N263" s="153" t="s">
        <v>39</v>
      </c>
      <c r="O263" s="154">
        <v>0.22700000000000001</v>
      </c>
      <c r="P263" s="154">
        <f>O263*H263</f>
        <v>0.45400000000000001</v>
      </c>
      <c r="Q263" s="154">
        <v>0</v>
      </c>
      <c r="R263" s="154">
        <f>Q263*H263</f>
        <v>0</v>
      </c>
      <c r="S263" s="154">
        <v>0.23</v>
      </c>
      <c r="T263" s="155">
        <f>S263*H263</f>
        <v>0.46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6" t="s">
        <v>163</v>
      </c>
      <c r="AT263" s="156" t="s">
        <v>158</v>
      </c>
      <c r="AU263" s="156" t="s">
        <v>178</v>
      </c>
      <c r="AY263" s="17" t="s">
        <v>156</v>
      </c>
      <c r="BE263" s="157">
        <f>IF(N263="základní",J263,0)</f>
        <v>178.54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81</v>
      </c>
      <c r="BK263" s="157">
        <f>ROUND(I263*H263,2)</f>
        <v>178.54</v>
      </c>
      <c r="BL263" s="17" t="s">
        <v>163</v>
      </c>
      <c r="BM263" s="156" t="s">
        <v>389</v>
      </c>
    </row>
    <row r="264" spans="1:65" s="2" customFormat="1" ht="28.8">
      <c r="A264" s="29"/>
      <c r="B264" s="30"/>
      <c r="C264" s="29"/>
      <c r="D264" s="158" t="s">
        <v>165</v>
      </c>
      <c r="E264" s="29"/>
      <c r="F264" s="159" t="s">
        <v>390</v>
      </c>
      <c r="G264" s="29"/>
      <c r="H264" s="29"/>
      <c r="I264" s="29"/>
      <c r="J264" s="29"/>
      <c r="K264" s="29"/>
      <c r="L264" s="30"/>
      <c r="M264" s="160"/>
      <c r="N264" s="161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7" t="s">
        <v>165</v>
      </c>
      <c r="AU264" s="17" t="s">
        <v>178</v>
      </c>
    </row>
    <row r="265" spans="1:65" s="13" customFormat="1">
      <c r="B265" s="162"/>
      <c r="D265" s="158" t="s">
        <v>167</v>
      </c>
      <c r="E265" s="163" t="s">
        <v>1</v>
      </c>
      <c r="F265" s="164" t="s">
        <v>391</v>
      </c>
      <c r="H265" s="165">
        <v>2</v>
      </c>
      <c r="L265" s="162"/>
      <c r="M265" s="166"/>
      <c r="N265" s="167"/>
      <c r="O265" s="167"/>
      <c r="P265" s="167"/>
      <c r="Q265" s="167"/>
      <c r="R265" s="167"/>
      <c r="S265" s="167"/>
      <c r="T265" s="168"/>
      <c r="AT265" s="163" t="s">
        <v>167</v>
      </c>
      <c r="AU265" s="163" t="s">
        <v>178</v>
      </c>
      <c r="AV265" s="13" t="s">
        <v>83</v>
      </c>
      <c r="AW265" s="13" t="s">
        <v>30</v>
      </c>
      <c r="AX265" s="13" t="s">
        <v>81</v>
      </c>
      <c r="AY265" s="163" t="s">
        <v>156</v>
      </c>
    </row>
    <row r="266" spans="1:65" s="12" customFormat="1" ht="22.95" customHeight="1">
      <c r="B266" s="133"/>
      <c r="D266" s="134" t="s">
        <v>73</v>
      </c>
      <c r="E266" s="143" t="s">
        <v>392</v>
      </c>
      <c r="F266" s="143" t="s">
        <v>393</v>
      </c>
      <c r="J266" s="144">
        <f>BK266</f>
        <v>27001.600000000002</v>
      </c>
      <c r="L266" s="133"/>
      <c r="M266" s="137"/>
      <c r="N266" s="138"/>
      <c r="O266" s="138"/>
      <c r="P266" s="139">
        <f>SUM(P267:P289)</f>
        <v>3.5667080000000002</v>
      </c>
      <c r="Q266" s="138"/>
      <c r="R266" s="139">
        <f>SUM(R267:R289)</f>
        <v>0</v>
      </c>
      <c r="S266" s="138"/>
      <c r="T266" s="140">
        <f>SUM(T267:T289)</f>
        <v>0</v>
      </c>
      <c r="AR266" s="134" t="s">
        <v>81</v>
      </c>
      <c r="AT266" s="141" t="s">
        <v>73</v>
      </c>
      <c r="AU266" s="141" t="s">
        <v>81</v>
      </c>
      <c r="AY266" s="134" t="s">
        <v>156</v>
      </c>
      <c r="BK266" s="142">
        <f>SUM(BK267:BK289)</f>
        <v>27001.600000000002</v>
      </c>
    </row>
    <row r="267" spans="1:65" s="2" customFormat="1" ht="16.5" customHeight="1">
      <c r="A267" s="29"/>
      <c r="B267" s="145"/>
      <c r="C267" s="146" t="s">
        <v>394</v>
      </c>
      <c r="D267" s="146" t="s">
        <v>158</v>
      </c>
      <c r="E267" s="147" t="s">
        <v>395</v>
      </c>
      <c r="F267" s="148" t="s">
        <v>396</v>
      </c>
      <c r="G267" s="149" t="s">
        <v>217</v>
      </c>
      <c r="H267" s="150">
        <v>12.933999999999999</v>
      </c>
      <c r="I267" s="151">
        <v>81.58</v>
      </c>
      <c r="J267" s="151">
        <f>ROUND(I267*H267,2)</f>
        <v>1055.1600000000001</v>
      </c>
      <c r="K267" s="148" t="s">
        <v>162</v>
      </c>
      <c r="L267" s="30"/>
      <c r="M267" s="152" t="s">
        <v>1</v>
      </c>
      <c r="N267" s="153" t="s">
        <v>39</v>
      </c>
      <c r="O267" s="154">
        <v>0.03</v>
      </c>
      <c r="P267" s="154">
        <f>O267*H267</f>
        <v>0.38801999999999998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163</v>
      </c>
      <c r="AT267" s="156" t="s">
        <v>158</v>
      </c>
      <c r="AU267" s="156" t="s">
        <v>83</v>
      </c>
      <c r="AY267" s="17" t="s">
        <v>156</v>
      </c>
      <c r="BE267" s="157">
        <f>IF(N267="základní",J267,0)</f>
        <v>1055.1600000000001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81</v>
      </c>
      <c r="BK267" s="157">
        <f>ROUND(I267*H267,2)</f>
        <v>1055.1600000000001</v>
      </c>
      <c r="BL267" s="17" t="s">
        <v>163</v>
      </c>
      <c r="BM267" s="156" t="s">
        <v>397</v>
      </c>
    </row>
    <row r="268" spans="1:65" s="2" customFormat="1" ht="28.8">
      <c r="A268" s="29"/>
      <c r="B268" s="30"/>
      <c r="C268" s="29"/>
      <c r="D268" s="158" t="s">
        <v>165</v>
      </c>
      <c r="E268" s="29"/>
      <c r="F268" s="159" t="s">
        <v>398</v>
      </c>
      <c r="G268" s="29"/>
      <c r="H268" s="29"/>
      <c r="I268" s="29"/>
      <c r="J268" s="29"/>
      <c r="K268" s="29"/>
      <c r="L268" s="30"/>
      <c r="M268" s="160"/>
      <c r="N268" s="161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165</v>
      </c>
      <c r="AU268" s="17" t="s">
        <v>83</v>
      </c>
    </row>
    <row r="269" spans="1:65" s="13" customFormat="1">
      <c r="B269" s="162"/>
      <c r="D269" s="158" t="s">
        <v>167</v>
      </c>
      <c r="E269" s="163" t="s">
        <v>1</v>
      </c>
      <c r="F269" s="164" t="s">
        <v>399</v>
      </c>
      <c r="H269" s="165">
        <v>12.933999999999999</v>
      </c>
      <c r="L269" s="162"/>
      <c r="M269" s="166"/>
      <c r="N269" s="167"/>
      <c r="O269" s="167"/>
      <c r="P269" s="167"/>
      <c r="Q269" s="167"/>
      <c r="R269" s="167"/>
      <c r="S269" s="167"/>
      <c r="T269" s="168"/>
      <c r="AT269" s="163" t="s">
        <v>167</v>
      </c>
      <c r="AU269" s="163" t="s">
        <v>83</v>
      </c>
      <c r="AV269" s="13" t="s">
        <v>83</v>
      </c>
      <c r="AW269" s="13" t="s">
        <v>30</v>
      </c>
      <c r="AX269" s="13" t="s">
        <v>81</v>
      </c>
      <c r="AY269" s="163" t="s">
        <v>156</v>
      </c>
    </row>
    <row r="270" spans="1:65" s="2" customFormat="1" ht="24" customHeight="1">
      <c r="A270" s="29"/>
      <c r="B270" s="145"/>
      <c r="C270" s="146" t="s">
        <v>400</v>
      </c>
      <c r="D270" s="146" t="s">
        <v>158</v>
      </c>
      <c r="E270" s="147" t="s">
        <v>401</v>
      </c>
      <c r="F270" s="148" t="s">
        <v>402</v>
      </c>
      <c r="G270" s="149" t="s">
        <v>217</v>
      </c>
      <c r="H270" s="150">
        <v>245.74600000000001</v>
      </c>
      <c r="I270" s="151">
        <v>7.37</v>
      </c>
      <c r="J270" s="151">
        <f>ROUND(I270*H270,2)</f>
        <v>1811.15</v>
      </c>
      <c r="K270" s="148" t="s">
        <v>162</v>
      </c>
      <c r="L270" s="30"/>
      <c r="M270" s="152" t="s">
        <v>1</v>
      </c>
      <c r="N270" s="153" t="s">
        <v>39</v>
      </c>
      <c r="O270" s="154">
        <v>2E-3</v>
      </c>
      <c r="P270" s="154">
        <f>O270*H270</f>
        <v>0.49149200000000004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163</v>
      </c>
      <c r="AT270" s="156" t="s">
        <v>158</v>
      </c>
      <c r="AU270" s="156" t="s">
        <v>83</v>
      </c>
      <c r="AY270" s="17" t="s">
        <v>156</v>
      </c>
      <c r="BE270" s="157">
        <f>IF(N270="základní",J270,0)</f>
        <v>1811.15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81</v>
      </c>
      <c r="BK270" s="157">
        <f>ROUND(I270*H270,2)</f>
        <v>1811.15</v>
      </c>
      <c r="BL270" s="17" t="s">
        <v>163</v>
      </c>
      <c r="BM270" s="156" t="s">
        <v>403</v>
      </c>
    </row>
    <row r="271" spans="1:65" s="2" customFormat="1" ht="28.8">
      <c r="A271" s="29"/>
      <c r="B271" s="30"/>
      <c r="C271" s="29"/>
      <c r="D271" s="158" t="s">
        <v>165</v>
      </c>
      <c r="E271" s="29"/>
      <c r="F271" s="159" t="s">
        <v>404</v>
      </c>
      <c r="G271" s="29"/>
      <c r="H271" s="29"/>
      <c r="I271" s="29"/>
      <c r="J271" s="29"/>
      <c r="K271" s="29"/>
      <c r="L271" s="30"/>
      <c r="M271" s="160"/>
      <c r="N271" s="161"/>
      <c r="O271" s="55"/>
      <c r="P271" s="55"/>
      <c r="Q271" s="55"/>
      <c r="R271" s="55"/>
      <c r="S271" s="55"/>
      <c r="T271" s="5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T271" s="17" t="s">
        <v>165</v>
      </c>
      <c r="AU271" s="17" t="s">
        <v>83</v>
      </c>
    </row>
    <row r="272" spans="1:65" s="13" customFormat="1">
      <c r="B272" s="162"/>
      <c r="D272" s="158" t="s">
        <v>167</v>
      </c>
      <c r="E272" s="163" t="s">
        <v>1</v>
      </c>
      <c r="F272" s="164" t="s">
        <v>405</v>
      </c>
      <c r="H272" s="165">
        <v>245.74600000000001</v>
      </c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167</v>
      </c>
      <c r="AU272" s="163" t="s">
        <v>83</v>
      </c>
      <c r="AV272" s="13" t="s">
        <v>83</v>
      </c>
      <c r="AW272" s="13" t="s">
        <v>30</v>
      </c>
      <c r="AX272" s="13" t="s">
        <v>81</v>
      </c>
      <c r="AY272" s="163" t="s">
        <v>156</v>
      </c>
    </row>
    <row r="273" spans="1:65" s="2" customFormat="1" ht="16.5" customHeight="1">
      <c r="A273" s="29"/>
      <c r="B273" s="145"/>
      <c r="C273" s="146" t="s">
        <v>406</v>
      </c>
      <c r="D273" s="146" t="s">
        <v>158</v>
      </c>
      <c r="E273" s="147" t="s">
        <v>407</v>
      </c>
      <c r="F273" s="148" t="s">
        <v>408</v>
      </c>
      <c r="G273" s="149" t="s">
        <v>217</v>
      </c>
      <c r="H273" s="150">
        <v>39.521999999999998</v>
      </c>
      <c r="I273" s="151">
        <v>132.31</v>
      </c>
      <c r="J273" s="151">
        <f>ROUND(I273*H273,2)</f>
        <v>5229.16</v>
      </c>
      <c r="K273" s="148" t="s">
        <v>162</v>
      </c>
      <c r="L273" s="30"/>
      <c r="M273" s="152" t="s">
        <v>1</v>
      </c>
      <c r="N273" s="153" t="s">
        <v>39</v>
      </c>
      <c r="O273" s="154">
        <v>3.2000000000000001E-2</v>
      </c>
      <c r="P273" s="154">
        <f>O273*H273</f>
        <v>1.2647040000000001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163</v>
      </c>
      <c r="AT273" s="156" t="s">
        <v>158</v>
      </c>
      <c r="AU273" s="156" t="s">
        <v>83</v>
      </c>
      <c r="AY273" s="17" t="s">
        <v>156</v>
      </c>
      <c r="BE273" s="157">
        <f>IF(N273="základní",J273,0)</f>
        <v>5229.16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81</v>
      </c>
      <c r="BK273" s="157">
        <f>ROUND(I273*H273,2)</f>
        <v>5229.16</v>
      </c>
      <c r="BL273" s="17" t="s">
        <v>163</v>
      </c>
      <c r="BM273" s="156" t="s">
        <v>409</v>
      </c>
    </row>
    <row r="274" spans="1:65" s="2" customFormat="1" ht="28.8">
      <c r="A274" s="29"/>
      <c r="B274" s="30"/>
      <c r="C274" s="29"/>
      <c r="D274" s="158" t="s">
        <v>165</v>
      </c>
      <c r="E274" s="29"/>
      <c r="F274" s="159" t="s">
        <v>410</v>
      </c>
      <c r="G274" s="29"/>
      <c r="H274" s="29"/>
      <c r="I274" s="29"/>
      <c r="J274" s="29"/>
      <c r="K274" s="29"/>
      <c r="L274" s="30"/>
      <c r="M274" s="160"/>
      <c r="N274" s="161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165</v>
      </c>
      <c r="AU274" s="17" t="s">
        <v>83</v>
      </c>
    </row>
    <row r="275" spans="1:65" s="13" customFormat="1">
      <c r="B275" s="162"/>
      <c r="D275" s="158" t="s">
        <v>167</v>
      </c>
      <c r="E275" s="163" t="s">
        <v>1</v>
      </c>
      <c r="F275" s="164" t="s">
        <v>411</v>
      </c>
      <c r="H275" s="165">
        <v>14.566000000000001</v>
      </c>
      <c r="L275" s="162"/>
      <c r="M275" s="166"/>
      <c r="N275" s="167"/>
      <c r="O275" s="167"/>
      <c r="P275" s="167"/>
      <c r="Q275" s="167"/>
      <c r="R275" s="167"/>
      <c r="S275" s="167"/>
      <c r="T275" s="168"/>
      <c r="AT275" s="163" t="s">
        <v>167</v>
      </c>
      <c r="AU275" s="163" t="s">
        <v>83</v>
      </c>
      <c r="AV275" s="13" t="s">
        <v>83</v>
      </c>
      <c r="AW275" s="13" t="s">
        <v>30</v>
      </c>
      <c r="AX275" s="13" t="s">
        <v>74</v>
      </c>
      <c r="AY275" s="163" t="s">
        <v>156</v>
      </c>
    </row>
    <row r="276" spans="1:65" s="13" customFormat="1">
      <c r="B276" s="162"/>
      <c r="D276" s="158" t="s">
        <v>167</v>
      </c>
      <c r="E276" s="163" t="s">
        <v>1</v>
      </c>
      <c r="F276" s="164" t="s">
        <v>412</v>
      </c>
      <c r="H276" s="165">
        <v>24.956</v>
      </c>
      <c r="L276" s="162"/>
      <c r="M276" s="166"/>
      <c r="N276" s="167"/>
      <c r="O276" s="167"/>
      <c r="P276" s="167"/>
      <c r="Q276" s="167"/>
      <c r="R276" s="167"/>
      <c r="S276" s="167"/>
      <c r="T276" s="168"/>
      <c r="AT276" s="163" t="s">
        <v>167</v>
      </c>
      <c r="AU276" s="163" t="s">
        <v>83</v>
      </c>
      <c r="AV276" s="13" t="s">
        <v>83</v>
      </c>
      <c r="AW276" s="13" t="s">
        <v>30</v>
      </c>
      <c r="AX276" s="13" t="s">
        <v>74</v>
      </c>
      <c r="AY276" s="163" t="s">
        <v>156</v>
      </c>
    </row>
    <row r="277" spans="1:65" s="14" customFormat="1">
      <c r="B277" s="169"/>
      <c r="D277" s="158" t="s">
        <v>167</v>
      </c>
      <c r="E277" s="170" t="s">
        <v>1</v>
      </c>
      <c r="F277" s="171" t="s">
        <v>172</v>
      </c>
      <c r="H277" s="172">
        <v>39.521999999999998</v>
      </c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167</v>
      </c>
      <c r="AU277" s="170" t="s">
        <v>83</v>
      </c>
      <c r="AV277" s="14" t="s">
        <v>163</v>
      </c>
      <c r="AW277" s="14" t="s">
        <v>30</v>
      </c>
      <c r="AX277" s="14" t="s">
        <v>81</v>
      </c>
      <c r="AY277" s="170" t="s">
        <v>156</v>
      </c>
    </row>
    <row r="278" spans="1:65" s="2" customFormat="1" ht="24" customHeight="1">
      <c r="A278" s="29"/>
      <c r="B278" s="145"/>
      <c r="C278" s="146" t="s">
        <v>413</v>
      </c>
      <c r="D278" s="146" t="s">
        <v>158</v>
      </c>
      <c r="E278" s="147" t="s">
        <v>414</v>
      </c>
      <c r="F278" s="148" t="s">
        <v>415</v>
      </c>
      <c r="G278" s="149" t="s">
        <v>217</v>
      </c>
      <c r="H278" s="150">
        <v>474.16399999999999</v>
      </c>
      <c r="I278" s="151">
        <v>11.04</v>
      </c>
      <c r="J278" s="151">
        <f>ROUND(I278*H278,2)</f>
        <v>5234.7700000000004</v>
      </c>
      <c r="K278" s="148" t="s">
        <v>162</v>
      </c>
      <c r="L278" s="30"/>
      <c r="M278" s="152" t="s">
        <v>1</v>
      </c>
      <c r="N278" s="153" t="s">
        <v>39</v>
      </c>
      <c r="O278" s="154">
        <v>3.0000000000000001E-3</v>
      </c>
      <c r="P278" s="154">
        <f>O278*H278</f>
        <v>1.4224920000000001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6" t="s">
        <v>163</v>
      </c>
      <c r="AT278" s="156" t="s">
        <v>158</v>
      </c>
      <c r="AU278" s="156" t="s">
        <v>83</v>
      </c>
      <c r="AY278" s="17" t="s">
        <v>156</v>
      </c>
      <c r="BE278" s="157">
        <f>IF(N278="základní",J278,0)</f>
        <v>5234.7700000000004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81</v>
      </c>
      <c r="BK278" s="157">
        <f>ROUND(I278*H278,2)</f>
        <v>5234.7700000000004</v>
      </c>
      <c r="BL278" s="17" t="s">
        <v>163</v>
      </c>
      <c r="BM278" s="156" t="s">
        <v>416</v>
      </c>
    </row>
    <row r="279" spans="1:65" s="2" customFormat="1" ht="28.8">
      <c r="A279" s="29"/>
      <c r="B279" s="30"/>
      <c r="C279" s="29"/>
      <c r="D279" s="158" t="s">
        <v>165</v>
      </c>
      <c r="E279" s="29"/>
      <c r="F279" s="159" t="s">
        <v>404</v>
      </c>
      <c r="G279" s="29"/>
      <c r="H279" s="29"/>
      <c r="I279" s="29"/>
      <c r="J279" s="29"/>
      <c r="K279" s="29"/>
      <c r="L279" s="30"/>
      <c r="M279" s="160"/>
      <c r="N279" s="161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7" t="s">
        <v>165</v>
      </c>
      <c r="AU279" s="17" t="s">
        <v>83</v>
      </c>
    </row>
    <row r="280" spans="1:65" s="13" customFormat="1">
      <c r="B280" s="162"/>
      <c r="D280" s="158" t="s">
        <v>167</v>
      </c>
      <c r="E280" s="163" t="s">
        <v>1</v>
      </c>
      <c r="F280" s="164" t="s">
        <v>417</v>
      </c>
      <c r="H280" s="165">
        <v>474.16399999999999</v>
      </c>
      <c r="L280" s="162"/>
      <c r="M280" s="166"/>
      <c r="N280" s="167"/>
      <c r="O280" s="167"/>
      <c r="P280" s="167"/>
      <c r="Q280" s="167"/>
      <c r="R280" s="167"/>
      <c r="S280" s="167"/>
      <c r="T280" s="168"/>
      <c r="AT280" s="163" t="s">
        <v>167</v>
      </c>
      <c r="AU280" s="163" t="s">
        <v>83</v>
      </c>
      <c r="AV280" s="13" t="s">
        <v>83</v>
      </c>
      <c r="AW280" s="13" t="s">
        <v>30</v>
      </c>
      <c r="AX280" s="13" t="s">
        <v>81</v>
      </c>
      <c r="AY280" s="163" t="s">
        <v>156</v>
      </c>
    </row>
    <row r="281" spans="1:65" s="2" customFormat="1" ht="24" customHeight="1">
      <c r="A281" s="29"/>
      <c r="B281" s="145"/>
      <c r="C281" s="146" t="s">
        <v>418</v>
      </c>
      <c r="D281" s="146" t="s">
        <v>158</v>
      </c>
      <c r="E281" s="147" t="s">
        <v>419</v>
      </c>
      <c r="F281" s="148" t="s">
        <v>420</v>
      </c>
      <c r="G281" s="149" t="s">
        <v>217</v>
      </c>
      <c r="H281" s="150">
        <v>11.7</v>
      </c>
      <c r="I281" s="151">
        <v>269.94</v>
      </c>
      <c r="J281" s="151">
        <f>ROUND(I281*H281,2)</f>
        <v>3158.3</v>
      </c>
      <c r="K281" s="148" t="s">
        <v>162</v>
      </c>
      <c r="L281" s="30"/>
      <c r="M281" s="152" t="s">
        <v>1</v>
      </c>
      <c r="N281" s="153" t="s">
        <v>39</v>
      </c>
      <c r="O281" s="154">
        <v>0</v>
      </c>
      <c r="P281" s="154">
        <f>O281*H281</f>
        <v>0</v>
      </c>
      <c r="Q281" s="154">
        <v>0</v>
      </c>
      <c r="R281" s="154">
        <f>Q281*H281</f>
        <v>0</v>
      </c>
      <c r="S281" s="154">
        <v>0</v>
      </c>
      <c r="T281" s="155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6" t="s">
        <v>163</v>
      </c>
      <c r="AT281" s="156" t="s">
        <v>158</v>
      </c>
      <c r="AU281" s="156" t="s">
        <v>83</v>
      </c>
      <c r="AY281" s="17" t="s">
        <v>156</v>
      </c>
      <c r="BE281" s="157">
        <f>IF(N281="základní",J281,0)</f>
        <v>3158.3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7" t="s">
        <v>81</v>
      </c>
      <c r="BK281" s="157">
        <f>ROUND(I281*H281,2)</f>
        <v>3158.3</v>
      </c>
      <c r="BL281" s="17" t="s">
        <v>163</v>
      </c>
      <c r="BM281" s="156" t="s">
        <v>421</v>
      </c>
    </row>
    <row r="282" spans="1:65" s="2" customFormat="1" ht="28.8">
      <c r="A282" s="29"/>
      <c r="B282" s="30"/>
      <c r="C282" s="29"/>
      <c r="D282" s="158" t="s">
        <v>165</v>
      </c>
      <c r="E282" s="29"/>
      <c r="F282" s="159" t="s">
        <v>422</v>
      </c>
      <c r="G282" s="29"/>
      <c r="H282" s="29"/>
      <c r="I282" s="29"/>
      <c r="J282" s="29"/>
      <c r="K282" s="29"/>
      <c r="L282" s="30"/>
      <c r="M282" s="160"/>
      <c r="N282" s="161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7" t="s">
        <v>165</v>
      </c>
      <c r="AU282" s="17" t="s">
        <v>83</v>
      </c>
    </row>
    <row r="283" spans="1:65" s="13" customFormat="1">
      <c r="B283" s="162"/>
      <c r="D283" s="158" t="s">
        <v>167</v>
      </c>
      <c r="E283" s="163" t="s">
        <v>1</v>
      </c>
      <c r="F283" s="164" t="s">
        <v>423</v>
      </c>
      <c r="H283" s="165">
        <v>11.7</v>
      </c>
      <c r="L283" s="162"/>
      <c r="M283" s="166"/>
      <c r="N283" s="167"/>
      <c r="O283" s="167"/>
      <c r="P283" s="167"/>
      <c r="Q283" s="167"/>
      <c r="R283" s="167"/>
      <c r="S283" s="167"/>
      <c r="T283" s="168"/>
      <c r="AT283" s="163" t="s">
        <v>167</v>
      </c>
      <c r="AU283" s="163" t="s">
        <v>83</v>
      </c>
      <c r="AV283" s="13" t="s">
        <v>83</v>
      </c>
      <c r="AW283" s="13" t="s">
        <v>30</v>
      </c>
      <c r="AX283" s="13" t="s">
        <v>81</v>
      </c>
      <c r="AY283" s="163" t="s">
        <v>156</v>
      </c>
    </row>
    <row r="284" spans="1:65" s="2" customFormat="1" ht="24" customHeight="1">
      <c r="A284" s="29"/>
      <c r="B284" s="145"/>
      <c r="C284" s="146" t="s">
        <v>310</v>
      </c>
      <c r="D284" s="146" t="s">
        <v>158</v>
      </c>
      <c r="E284" s="147" t="s">
        <v>424</v>
      </c>
      <c r="F284" s="148" t="s">
        <v>425</v>
      </c>
      <c r="G284" s="149" t="s">
        <v>217</v>
      </c>
      <c r="H284" s="150">
        <v>13.256</v>
      </c>
      <c r="I284" s="151">
        <v>613.5</v>
      </c>
      <c r="J284" s="151">
        <f>ROUND(I284*H284,2)</f>
        <v>8132.56</v>
      </c>
      <c r="K284" s="148" t="s">
        <v>162</v>
      </c>
      <c r="L284" s="30"/>
      <c r="M284" s="152" t="s">
        <v>1</v>
      </c>
      <c r="N284" s="153" t="s">
        <v>39</v>
      </c>
      <c r="O284" s="154">
        <v>0</v>
      </c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6" t="s">
        <v>163</v>
      </c>
      <c r="AT284" s="156" t="s">
        <v>158</v>
      </c>
      <c r="AU284" s="156" t="s">
        <v>83</v>
      </c>
      <c r="AY284" s="17" t="s">
        <v>156</v>
      </c>
      <c r="BE284" s="157">
        <f>IF(N284="základní",J284,0)</f>
        <v>8132.56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81</v>
      </c>
      <c r="BK284" s="157">
        <f>ROUND(I284*H284,2)</f>
        <v>8132.56</v>
      </c>
      <c r="BL284" s="17" t="s">
        <v>163</v>
      </c>
      <c r="BM284" s="156" t="s">
        <v>426</v>
      </c>
    </row>
    <row r="285" spans="1:65" s="2" customFormat="1" ht="28.8">
      <c r="A285" s="29"/>
      <c r="B285" s="30"/>
      <c r="C285" s="29"/>
      <c r="D285" s="158" t="s">
        <v>165</v>
      </c>
      <c r="E285" s="29"/>
      <c r="F285" s="159" t="s">
        <v>427</v>
      </c>
      <c r="G285" s="29"/>
      <c r="H285" s="29"/>
      <c r="I285" s="29"/>
      <c r="J285" s="29"/>
      <c r="K285" s="29"/>
      <c r="L285" s="30"/>
      <c r="M285" s="160"/>
      <c r="N285" s="161"/>
      <c r="O285" s="55"/>
      <c r="P285" s="55"/>
      <c r="Q285" s="55"/>
      <c r="R285" s="55"/>
      <c r="S285" s="55"/>
      <c r="T285" s="56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T285" s="17" t="s">
        <v>165</v>
      </c>
      <c r="AU285" s="17" t="s">
        <v>83</v>
      </c>
    </row>
    <row r="286" spans="1:65" s="13" customFormat="1">
      <c r="B286" s="162"/>
      <c r="D286" s="158" t="s">
        <v>167</v>
      </c>
      <c r="E286" s="163" t="s">
        <v>1</v>
      </c>
      <c r="F286" s="164" t="s">
        <v>428</v>
      </c>
      <c r="H286" s="165">
        <v>13.256</v>
      </c>
      <c r="L286" s="162"/>
      <c r="M286" s="166"/>
      <c r="N286" s="167"/>
      <c r="O286" s="167"/>
      <c r="P286" s="167"/>
      <c r="Q286" s="167"/>
      <c r="R286" s="167"/>
      <c r="S286" s="167"/>
      <c r="T286" s="168"/>
      <c r="AT286" s="163" t="s">
        <v>167</v>
      </c>
      <c r="AU286" s="163" t="s">
        <v>83</v>
      </c>
      <c r="AV286" s="13" t="s">
        <v>83</v>
      </c>
      <c r="AW286" s="13" t="s">
        <v>30</v>
      </c>
      <c r="AX286" s="13" t="s">
        <v>81</v>
      </c>
      <c r="AY286" s="163" t="s">
        <v>156</v>
      </c>
    </row>
    <row r="287" spans="1:65" s="2" customFormat="1" ht="24" customHeight="1">
      <c r="A287" s="29"/>
      <c r="B287" s="145"/>
      <c r="C287" s="146" t="s">
        <v>429</v>
      </c>
      <c r="D287" s="146" t="s">
        <v>158</v>
      </c>
      <c r="E287" s="147" t="s">
        <v>430</v>
      </c>
      <c r="F287" s="148" t="s">
        <v>431</v>
      </c>
      <c r="G287" s="149" t="s">
        <v>217</v>
      </c>
      <c r="H287" s="150">
        <v>12.933999999999999</v>
      </c>
      <c r="I287" s="151">
        <v>184.05</v>
      </c>
      <c r="J287" s="151">
        <f>ROUND(I287*H287,2)</f>
        <v>2380.5</v>
      </c>
      <c r="K287" s="148" t="s">
        <v>162</v>
      </c>
      <c r="L287" s="30"/>
      <c r="M287" s="152" t="s">
        <v>1</v>
      </c>
      <c r="N287" s="153" t="s">
        <v>39</v>
      </c>
      <c r="O287" s="154">
        <v>0</v>
      </c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6" t="s">
        <v>163</v>
      </c>
      <c r="AT287" s="156" t="s">
        <v>158</v>
      </c>
      <c r="AU287" s="156" t="s">
        <v>83</v>
      </c>
      <c r="AY287" s="17" t="s">
        <v>156</v>
      </c>
      <c r="BE287" s="157">
        <f>IF(N287="základní",J287,0)</f>
        <v>2380.5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81</v>
      </c>
      <c r="BK287" s="157">
        <f>ROUND(I287*H287,2)</f>
        <v>2380.5</v>
      </c>
      <c r="BL287" s="17" t="s">
        <v>163</v>
      </c>
      <c r="BM287" s="156" t="s">
        <v>432</v>
      </c>
    </row>
    <row r="288" spans="1:65" s="2" customFormat="1" ht="28.8">
      <c r="A288" s="29"/>
      <c r="B288" s="30"/>
      <c r="C288" s="29"/>
      <c r="D288" s="158" t="s">
        <v>165</v>
      </c>
      <c r="E288" s="29"/>
      <c r="F288" s="159" t="s">
        <v>219</v>
      </c>
      <c r="G288" s="29"/>
      <c r="H288" s="29"/>
      <c r="I288" s="29"/>
      <c r="J288" s="29"/>
      <c r="K288" s="29"/>
      <c r="L288" s="30"/>
      <c r="M288" s="160"/>
      <c r="N288" s="161"/>
      <c r="O288" s="55"/>
      <c r="P288" s="55"/>
      <c r="Q288" s="55"/>
      <c r="R288" s="55"/>
      <c r="S288" s="55"/>
      <c r="T288" s="56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T288" s="17" t="s">
        <v>165</v>
      </c>
      <c r="AU288" s="17" t="s">
        <v>83</v>
      </c>
    </row>
    <row r="289" spans="1:65" s="13" customFormat="1">
      <c r="B289" s="162"/>
      <c r="D289" s="158" t="s">
        <v>167</v>
      </c>
      <c r="E289" s="163" t="s">
        <v>1</v>
      </c>
      <c r="F289" s="164" t="s">
        <v>399</v>
      </c>
      <c r="H289" s="165">
        <v>12.933999999999999</v>
      </c>
      <c r="L289" s="162"/>
      <c r="M289" s="166"/>
      <c r="N289" s="167"/>
      <c r="O289" s="167"/>
      <c r="P289" s="167"/>
      <c r="Q289" s="167"/>
      <c r="R289" s="167"/>
      <c r="S289" s="167"/>
      <c r="T289" s="168"/>
      <c r="AT289" s="163" t="s">
        <v>167</v>
      </c>
      <c r="AU289" s="163" t="s">
        <v>83</v>
      </c>
      <c r="AV289" s="13" t="s">
        <v>83</v>
      </c>
      <c r="AW289" s="13" t="s">
        <v>30</v>
      </c>
      <c r="AX289" s="13" t="s">
        <v>81</v>
      </c>
      <c r="AY289" s="163" t="s">
        <v>156</v>
      </c>
    </row>
    <row r="290" spans="1:65" s="12" customFormat="1" ht="22.95" customHeight="1">
      <c r="B290" s="133"/>
      <c r="D290" s="134" t="s">
        <v>73</v>
      </c>
      <c r="E290" s="143" t="s">
        <v>433</v>
      </c>
      <c r="F290" s="143" t="s">
        <v>434</v>
      </c>
      <c r="J290" s="144">
        <f>BK290</f>
        <v>17333.28</v>
      </c>
      <c r="L290" s="133"/>
      <c r="M290" s="137"/>
      <c r="N290" s="138"/>
      <c r="O290" s="138"/>
      <c r="P290" s="139">
        <f>SUM(P291:P292)</f>
        <v>41.092279000000005</v>
      </c>
      <c r="Q290" s="138"/>
      <c r="R290" s="139">
        <f>SUM(R291:R292)</f>
        <v>0</v>
      </c>
      <c r="S290" s="138"/>
      <c r="T290" s="140">
        <f>SUM(T291:T292)</f>
        <v>0</v>
      </c>
      <c r="AR290" s="134" t="s">
        <v>81</v>
      </c>
      <c r="AT290" s="141" t="s">
        <v>73</v>
      </c>
      <c r="AU290" s="141" t="s">
        <v>81</v>
      </c>
      <c r="AY290" s="134" t="s">
        <v>156</v>
      </c>
      <c r="BK290" s="142">
        <f>SUM(BK291:BK292)</f>
        <v>17333.28</v>
      </c>
    </row>
    <row r="291" spans="1:65" s="2" customFormat="1" ht="24" customHeight="1">
      <c r="A291" s="29"/>
      <c r="B291" s="145"/>
      <c r="C291" s="146" t="s">
        <v>435</v>
      </c>
      <c r="D291" s="146" t="s">
        <v>158</v>
      </c>
      <c r="E291" s="147" t="s">
        <v>436</v>
      </c>
      <c r="F291" s="148" t="s">
        <v>437</v>
      </c>
      <c r="G291" s="149" t="s">
        <v>217</v>
      </c>
      <c r="H291" s="150">
        <v>103.50700000000001</v>
      </c>
      <c r="I291" s="151">
        <v>167.46</v>
      </c>
      <c r="J291" s="151">
        <f>ROUND(I291*H291,2)</f>
        <v>17333.28</v>
      </c>
      <c r="K291" s="148" t="s">
        <v>162</v>
      </c>
      <c r="L291" s="30"/>
      <c r="M291" s="152" t="s">
        <v>1</v>
      </c>
      <c r="N291" s="153" t="s">
        <v>39</v>
      </c>
      <c r="O291" s="154">
        <v>0.39700000000000002</v>
      </c>
      <c r="P291" s="154">
        <f>O291*H291</f>
        <v>41.092279000000005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6" t="s">
        <v>163</v>
      </c>
      <c r="AT291" s="156" t="s">
        <v>158</v>
      </c>
      <c r="AU291" s="156" t="s">
        <v>83</v>
      </c>
      <c r="AY291" s="17" t="s">
        <v>156</v>
      </c>
      <c r="BE291" s="157">
        <f>IF(N291="základní",J291,0)</f>
        <v>17333.28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7" t="s">
        <v>81</v>
      </c>
      <c r="BK291" s="157">
        <f>ROUND(I291*H291,2)</f>
        <v>17333.28</v>
      </c>
      <c r="BL291" s="17" t="s">
        <v>163</v>
      </c>
      <c r="BM291" s="156" t="s">
        <v>438</v>
      </c>
    </row>
    <row r="292" spans="1:65" s="2" customFormat="1" ht="19.2">
      <c r="A292" s="29"/>
      <c r="B292" s="30"/>
      <c r="C292" s="29"/>
      <c r="D292" s="158" t="s">
        <v>165</v>
      </c>
      <c r="E292" s="29"/>
      <c r="F292" s="159" t="s">
        <v>439</v>
      </c>
      <c r="G292" s="29"/>
      <c r="H292" s="29"/>
      <c r="I292" s="29"/>
      <c r="J292" s="29"/>
      <c r="K292" s="29"/>
      <c r="L292" s="30"/>
      <c r="M292" s="186"/>
      <c r="N292" s="187"/>
      <c r="O292" s="188"/>
      <c r="P292" s="188"/>
      <c r="Q292" s="188"/>
      <c r="R292" s="188"/>
      <c r="S292" s="188"/>
      <c r="T292" s="18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T292" s="17" t="s">
        <v>165</v>
      </c>
      <c r="AU292" s="17" t="s">
        <v>83</v>
      </c>
    </row>
    <row r="293" spans="1:65" s="2" customFormat="1" ht="7.05" customHeight="1">
      <c r="A293" s="29"/>
      <c r="B293" s="44"/>
      <c r="C293" s="45"/>
      <c r="D293" s="45"/>
      <c r="E293" s="45"/>
      <c r="F293" s="45"/>
      <c r="G293" s="45"/>
      <c r="H293" s="45"/>
      <c r="I293" s="45"/>
      <c r="J293" s="45"/>
      <c r="K293" s="45"/>
      <c r="L293" s="30"/>
      <c r="M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</row>
  </sheetData>
  <autoFilter ref="C127:K292" xr:uid="{00000000-0009-0000-0000-000001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59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90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440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ROUND(J129, 2)</f>
        <v>262077.17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ROUND((SUM(BE129:BE258)),  2)</f>
        <v>262077.17</v>
      </c>
      <c r="G35" s="29"/>
      <c r="H35" s="29"/>
      <c r="I35" s="103">
        <v>0.21</v>
      </c>
      <c r="J35" s="102">
        <f>ROUND(((SUM(BE129:BE258))*I35),  2)</f>
        <v>55036.21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ROUND((SUM(BF129:BF258)),  2)</f>
        <v>0</v>
      </c>
      <c r="G36" s="29"/>
      <c r="H36" s="29"/>
      <c r="I36" s="103">
        <v>0.15</v>
      </c>
      <c r="J36" s="102">
        <f>ROUND(((SUM(BF129:BF258))*I36),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ROUND((SUM(BG129:BG258)),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ROUND((SUM(BH129:BH258)),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ROUND((SUM(BI129:BI258)),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317113.38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A2 -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J129</f>
        <v>262077.16999999998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J130</f>
        <v>239991.27999999997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J131</f>
        <v>22554.639999999999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J166</f>
        <v>118670.78</v>
      </c>
      <c r="L101" s="119"/>
    </row>
    <row r="102" spans="1:47" s="10" customFormat="1" ht="19.95" customHeight="1">
      <c r="B102" s="119"/>
      <c r="D102" s="120" t="s">
        <v>137</v>
      </c>
      <c r="E102" s="121"/>
      <c r="F102" s="121"/>
      <c r="G102" s="121"/>
      <c r="H102" s="121"/>
      <c r="I102" s="121"/>
      <c r="J102" s="122">
        <f>J203</f>
        <v>74332.06</v>
      </c>
      <c r="L102" s="119"/>
    </row>
    <row r="103" spans="1:47" s="10" customFormat="1" ht="14.85" customHeight="1">
      <c r="B103" s="119"/>
      <c r="D103" s="120" t="s">
        <v>138</v>
      </c>
      <c r="E103" s="121"/>
      <c r="F103" s="121"/>
      <c r="G103" s="121"/>
      <c r="H103" s="121"/>
      <c r="I103" s="121"/>
      <c r="J103" s="122">
        <f>J225</f>
        <v>7051.15</v>
      </c>
      <c r="L103" s="119"/>
    </row>
    <row r="104" spans="1:47" s="10" customFormat="1" ht="19.95" customHeight="1">
      <c r="B104" s="119"/>
      <c r="D104" s="120" t="s">
        <v>139</v>
      </c>
      <c r="E104" s="121"/>
      <c r="F104" s="121"/>
      <c r="G104" s="121"/>
      <c r="H104" s="121"/>
      <c r="I104" s="121"/>
      <c r="J104" s="122">
        <f>J232</f>
        <v>15527.439999999999</v>
      </c>
      <c r="L104" s="119"/>
    </row>
    <row r="105" spans="1:47" s="10" customFormat="1" ht="19.95" customHeight="1">
      <c r="B105" s="119"/>
      <c r="D105" s="120" t="s">
        <v>140</v>
      </c>
      <c r="E105" s="121"/>
      <c r="F105" s="121"/>
      <c r="G105" s="121"/>
      <c r="H105" s="121"/>
      <c r="I105" s="121"/>
      <c r="J105" s="122">
        <f>J251</f>
        <v>8906.36</v>
      </c>
      <c r="L105" s="119"/>
    </row>
    <row r="106" spans="1:47" s="9" customFormat="1" ht="25.05" customHeight="1">
      <c r="B106" s="115"/>
      <c r="D106" s="116" t="s">
        <v>441</v>
      </c>
      <c r="E106" s="117"/>
      <c r="F106" s="117"/>
      <c r="G106" s="117"/>
      <c r="H106" s="117"/>
      <c r="I106" s="117"/>
      <c r="J106" s="118">
        <f>J254</f>
        <v>22085.89</v>
      </c>
      <c r="L106" s="115"/>
    </row>
    <row r="107" spans="1:47" s="10" customFormat="1" ht="19.95" customHeight="1">
      <c r="B107" s="119"/>
      <c r="D107" s="120" t="s">
        <v>442</v>
      </c>
      <c r="E107" s="121"/>
      <c r="F107" s="121"/>
      <c r="G107" s="121"/>
      <c r="H107" s="121"/>
      <c r="I107" s="121"/>
      <c r="J107" s="122">
        <f>J255</f>
        <v>22085.89</v>
      </c>
      <c r="L107" s="119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7.0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5.05" customHeight="1">
      <c r="A114" s="29"/>
      <c r="B114" s="30"/>
      <c r="C114" s="21" t="s">
        <v>141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.0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41" t="str">
        <f>E7</f>
        <v>Chodníky v obci Stratov - III. etapa</v>
      </c>
      <c r="F117" s="242"/>
      <c r="G117" s="242"/>
      <c r="H117" s="242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20"/>
      <c r="C118" s="26" t="s">
        <v>124</v>
      </c>
      <c r="L118" s="20"/>
    </row>
    <row r="119" spans="1:31" s="2" customFormat="1" ht="16.5" customHeight="1">
      <c r="A119" s="29"/>
      <c r="B119" s="30"/>
      <c r="C119" s="29"/>
      <c r="D119" s="29"/>
      <c r="E119" s="241" t="s">
        <v>125</v>
      </c>
      <c r="F119" s="240"/>
      <c r="G119" s="240"/>
      <c r="H119" s="240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126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0" t="str">
        <f>E11</f>
        <v>Větev A2 - Chodníky - I.etapa - uznatelné náklady</v>
      </c>
      <c r="F121" s="240"/>
      <c r="G121" s="240"/>
      <c r="H121" s="24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7.0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20</v>
      </c>
      <c r="D123" s="29"/>
      <c r="E123" s="29"/>
      <c r="F123" s="24" t="str">
        <f>F14</f>
        <v>Stratov</v>
      </c>
      <c r="G123" s="29"/>
      <c r="H123" s="29"/>
      <c r="I123" s="26" t="s">
        <v>22</v>
      </c>
      <c r="J123" s="52">
        <f>IF(J14="","",J14)</f>
        <v>44537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8.05" customHeight="1">
      <c r="A125" s="29"/>
      <c r="B125" s="30"/>
      <c r="C125" s="26" t="s">
        <v>23</v>
      </c>
      <c r="D125" s="29"/>
      <c r="E125" s="29"/>
      <c r="F125" s="24" t="str">
        <f>E17</f>
        <v xml:space="preserve"> </v>
      </c>
      <c r="G125" s="29"/>
      <c r="H125" s="29"/>
      <c r="I125" s="26" t="s">
        <v>28</v>
      </c>
      <c r="J125" s="27" t="str">
        <f>E23</f>
        <v>Projekce dopravní Filip s.r.o.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3" customHeight="1">
      <c r="A126" s="29"/>
      <c r="B126" s="30"/>
      <c r="C126" s="26" t="s">
        <v>27</v>
      </c>
      <c r="D126" s="29"/>
      <c r="E126" s="29"/>
      <c r="F126" s="24" t="str">
        <f>IF(E20="","",E20)</f>
        <v>SWIETELSKY stavební s.r.o., odštěpný závod Dopravní stavby STŘED</v>
      </c>
      <c r="G126" s="29"/>
      <c r="H126" s="29"/>
      <c r="I126" s="26" t="s">
        <v>31</v>
      </c>
      <c r="J126" s="27" t="str">
        <f>E26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142</v>
      </c>
      <c r="D128" s="126" t="s">
        <v>59</v>
      </c>
      <c r="E128" s="126" t="s">
        <v>55</v>
      </c>
      <c r="F128" s="126" t="s">
        <v>56</v>
      </c>
      <c r="G128" s="126" t="s">
        <v>143</v>
      </c>
      <c r="H128" s="126" t="s">
        <v>144</v>
      </c>
      <c r="I128" s="126" t="s">
        <v>145</v>
      </c>
      <c r="J128" s="126" t="s">
        <v>130</v>
      </c>
      <c r="K128" s="127" t="s">
        <v>146</v>
      </c>
      <c r="L128" s="128"/>
      <c r="M128" s="59" t="s">
        <v>1</v>
      </c>
      <c r="N128" s="60" t="s">
        <v>38</v>
      </c>
      <c r="O128" s="60" t="s">
        <v>147</v>
      </c>
      <c r="P128" s="60" t="s">
        <v>148</v>
      </c>
      <c r="Q128" s="60" t="s">
        <v>149</v>
      </c>
      <c r="R128" s="60" t="s">
        <v>150</v>
      </c>
      <c r="S128" s="60" t="s">
        <v>151</v>
      </c>
      <c r="T128" s="61" t="s">
        <v>152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5" s="2" customFormat="1" ht="22.95" customHeight="1">
      <c r="A129" s="29"/>
      <c r="B129" s="30"/>
      <c r="C129" s="66" t="s">
        <v>153</v>
      </c>
      <c r="D129" s="29"/>
      <c r="E129" s="29"/>
      <c r="F129" s="29"/>
      <c r="G129" s="29"/>
      <c r="H129" s="29"/>
      <c r="I129" s="29"/>
      <c r="J129" s="129">
        <f>BK129</f>
        <v>262077.16999999998</v>
      </c>
      <c r="K129" s="29"/>
      <c r="L129" s="30"/>
      <c r="M129" s="62"/>
      <c r="N129" s="53"/>
      <c r="O129" s="63"/>
      <c r="P129" s="130">
        <f>P130+P254</f>
        <v>176.11123800000001</v>
      </c>
      <c r="Q129" s="63"/>
      <c r="R129" s="130">
        <f>R130+R254</f>
        <v>53.184544500000001</v>
      </c>
      <c r="S129" s="63"/>
      <c r="T129" s="131">
        <f>T130+T254</f>
        <v>37.925999999999995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73</v>
      </c>
      <c r="AU129" s="17" t="s">
        <v>132</v>
      </c>
      <c r="BK129" s="132">
        <f>BK130+BK254</f>
        <v>262077.16999999998</v>
      </c>
    </row>
    <row r="130" spans="1:65" s="12" customFormat="1" ht="25.95" customHeight="1">
      <c r="B130" s="133"/>
      <c r="D130" s="134" t="s">
        <v>73</v>
      </c>
      <c r="E130" s="135" t="s">
        <v>154</v>
      </c>
      <c r="F130" s="135" t="s">
        <v>155</v>
      </c>
      <c r="J130" s="136">
        <f>BK130</f>
        <v>239991.27999999997</v>
      </c>
      <c r="L130" s="133"/>
      <c r="M130" s="137"/>
      <c r="N130" s="138"/>
      <c r="O130" s="138"/>
      <c r="P130" s="139">
        <f>P131+P166+P203+P232+P251</f>
        <v>176.11123800000001</v>
      </c>
      <c r="Q130" s="138"/>
      <c r="R130" s="139">
        <f>R131+R166+R203+R232+R251</f>
        <v>53.184544500000001</v>
      </c>
      <c r="S130" s="138"/>
      <c r="T130" s="140">
        <f>T131+T166+T203+T232+T251</f>
        <v>37.925999999999995</v>
      </c>
      <c r="AR130" s="134" t="s">
        <v>81</v>
      </c>
      <c r="AT130" s="141" t="s">
        <v>73</v>
      </c>
      <c r="AU130" s="141" t="s">
        <v>74</v>
      </c>
      <c r="AY130" s="134" t="s">
        <v>156</v>
      </c>
      <c r="BK130" s="142">
        <f>BK131+BK166+BK203+BK232+BK251</f>
        <v>239991.27999999997</v>
      </c>
    </row>
    <row r="131" spans="1:65" s="12" customFormat="1" ht="22.95" customHeight="1">
      <c r="B131" s="133"/>
      <c r="D131" s="134" t="s">
        <v>73</v>
      </c>
      <c r="E131" s="143" t="s">
        <v>81</v>
      </c>
      <c r="F131" s="143" t="s">
        <v>157</v>
      </c>
      <c r="J131" s="144">
        <f>BK131</f>
        <v>22554.639999999999</v>
      </c>
      <c r="L131" s="133"/>
      <c r="M131" s="137"/>
      <c r="N131" s="138"/>
      <c r="O131" s="138"/>
      <c r="P131" s="139">
        <f>SUM(P132:P165)</f>
        <v>23.646934999999999</v>
      </c>
      <c r="Q131" s="138"/>
      <c r="R131" s="139">
        <f>SUM(R132:R165)</f>
        <v>0</v>
      </c>
      <c r="S131" s="138"/>
      <c r="T131" s="140">
        <f>SUM(T132:T165)</f>
        <v>0</v>
      </c>
      <c r="AR131" s="134" t="s">
        <v>81</v>
      </c>
      <c r="AT131" s="141" t="s">
        <v>73</v>
      </c>
      <c r="AU131" s="141" t="s">
        <v>81</v>
      </c>
      <c r="AY131" s="134" t="s">
        <v>156</v>
      </c>
      <c r="BK131" s="142">
        <f>SUM(BK132:BK165)</f>
        <v>22554.639999999999</v>
      </c>
    </row>
    <row r="132" spans="1:65" s="2" customFormat="1" ht="24" customHeight="1">
      <c r="A132" s="29"/>
      <c r="B132" s="145"/>
      <c r="C132" s="146" t="s">
        <v>81</v>
      </c>
      <c r="D132" s="146" t="s">
        <v>158</v>
      </c>
      <c r="E132" s="147" t="s">
        <v>443</v>
      </c>
      <c r="F132" s="148" t="s">
        <v>444</v>
      </c>
      <c r="G132" s="149" t="s">
        <v>225</v>
      </c>
      <c r="H132" s="150">
        <v>14</v>
      </c>
      <c r="I132" s="151">
        <v>49.52</v>
      </c>
      <c r="J132" s="151">
        <f>ROUND(I132*H132,2)</f>
        <v>693.28</v>
      </c>
      <c r="K132" s="148" t="s">
        <v>162</v>
      </c>
      <c r="L132" s="30"/>
      <c r="M132" s="152" t="s">
        <v>1</v>
      </c>
      <c r="N132" s="153" t="s">
        <v>39</v>
      </c>
      <c r="O132" s="154">
        <v>0.17199999999999999</v>
      </c>
      <c r="P132" s="154">
        <f>O132*H132</f>
        <v>2.4079999999999999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163</v>
      </c>
      <c r="AT132" s="156" t="s">
        <v>158</v>
      </c>
      <c r="AU132" s="156" t="s">
        <v>83</v>
      </c>
      <c r="AY132" s="17" t="s">
        <v>156</v>
      </c>
      <c r="BE132" s="157">
        <f>IF(N132="základní",J132,0)</f>
        <v>693.28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81</v>
      </c>
      <c r="BK132" s="157">
        <f>ROUND(I132*H132,2)</f>
        <v>693.28</v>
      </c>
      <c r="BL132" s="17" t="s">
        <v>163</v>
      </c>
      <c r="BM132" s="156" t="s">
        <v>445</v>
      </c>
    </row>
    <row r="133" spans="1:65" s="2" customFormat="1" ht="28.8">
      <c r="A133" s="29"/>
      <c r="B133" s="30"/>
      <c r="C133" s="29"/>
      <c r="D133" s="158" t="s">
        <v>165</v>
      </c>
      <c r="E133" s="29"/>
      <c r="F133" s="159" t="s">
        <v>446</v>
      </c>
      <c r="G133" s="29"/>
      <c r="H133" s="29"/>
      <c r="I133" s="29"/>
      <c r="J133" s="29"/>
      <c r="K133" s="29"/>
      <c r="L133" s="30"/>
      <c r="M133" s="160"/>
      <c r="N133" s="161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165</v>
      </c>
      <c r="AU133" s="17" t="s">
        <v>83</v>
      </c>
    </row>
    <row r="134" spans="1:65" s="13" customFormat="1">
      <c r="B134" s="162"/>
      <c r="D134" s="158" t="s">
        <v>167</v>
      </c>
      <c r="E134" s="163" t="s">
        <v>1</v>
      </c>
      <c r="F134" s="164" t="s">
        <v>249</v>
      </c>
      <c r="H134" s="165">
        <v>14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81</v>
      </c>
      <c r="AY134" s="163" t="s">
        <v>156</v>
      </c>
    </row>
    <row r="135" spans="1:65" s="2" customFormat="1" ht="24" customHeight="1">
      <c r="A135" s="29"/>
      <c r="B135" s="145"/>
      <c r="C135" s="146" t="s">
        <v>83</v>
      </c>
      <c r="D135" s="146" t="s">
        <v>158</v>
      </c>
      <c r="E135" s="147" t="s">
        <v>159</v>
      </c>
      <c r="F135" s="148" t="s">
        <v>160</v>
      </c>
      <c r="G135" s="149" t="s">
        <v>161</v>
      </c>
      <c r="H135" s="150">
        <v>29.754999999999999</v>
      </c>
      <c r="I135" s="151">
        <v>138.77000000000001</v>
      </c>
      <c r="J135" s="151">
        <f>ROUND(I135*H135,2)</f>
        <v>4129.1000000000004</v>
      </c>
      <c r="K135" s="148" t="s">
        <v>162</v>
      </c>
      <c r="L135" s="30"/>
      <c r="M135" s="152" t="s">
        <v>1</v>
      </c>
      <c r="N135" s="153" t="s">
        <v>39</v>
      </c>
      <c r="O135" s="154">
        <v>0.36799999999999999</v>
      </c>
      <c r="P135" s="154">
        <f>O135*H135</f>
        <v>10.94984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6" t="s">
        <v>163</v>
      </c>
      <c r="AT135" s="156" t="s">
        <v>158</v>
      </c>
      <c r="AU135" s="156" t="s">
        <v>83</v>
      </c>
      <c r="AY135" s="17" t="s">
        <v>156</v>
      </c>
      <c r="BE135" s="157">
        <f>IF(N135="základní",J135,0)</f>
        <v>4129.1000000000004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81</v>
      </c>
      <c r="BK135" s="157">
        <f>ROUND(I135*H135,2)</f>
        <v>4129.1000000000004</v>
      </c>
      <c r="BL135" s="17" t="s">
        <v>163</v>
      </c>
      <c r="BM135" s="156" t="s">
        <v>447</v>
      </c>
    </row>
    <row r="136" spans="1:65" s="2" customFormat="1" ht="28.8">
      <c r="A136" s="29"/>
      <c r="B136" s="30"/>
      <c r="C136" s="29"/>
      <c r="D136" s="158" t="s">
        <v>165</v>
      </c>
      <c r="E136" s="29"/>
      <c r="F136" s="159" t="s">
        <v>166</v>
      </c>
      <c r="G136" s="29"/>
      <c r="H136" s="29"/>
      <c r="I136" s="29"/>
      <c r="J136" s="29"/>
      <c r="K136" s="29"/>
      <c r="L136" s="30"/>
      <c r="M136" s="160"/>
      <c r="N136" s="161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165</v>
      </c>
      <c r="AU136" s="17" t="s">
        <v>83</v>
      </c>
    </row>
    <row r="137" spans="1:65" s="13" customFormat="1">
      <c r="B137" s="162"/>
      <c r="D137" s="158" t="s">
        <v>167</v>
      </c>
      <c r="E137" s="163" t="s">
        <v>1</v>
      </c>
      <c r="F137" s="164" t="s">
        <v>448</v>
      </c>
      <c r="H137" s="165">
        <v>4.1550000000000002</v>
      </c>
      <c r="L137" s="162"/>
      <c r="M137" s="166"/>
      <c r="N137" s="167"/>
      <c r="O137" s="167"/>
      <c r="P137" s="167"/>
      <c r="Q137" s="167"/>
      <c r="R137" s="167"/>
      <c r="S137" s="167"/>
      <c r="T137" s="168"/>
      <c r="AT137" s="163" t="s">
        <v>167</v>
      </c>
      <c r="AU137" s="163" t="s">
        <v>83</v>
      </c>
      <c r="AV137" s="13" t="s">
        <v>83</v>
      </c>
      <c r="AW137" s="13" t="s">
        <v>30</v>
      </c>
      <c r="AX137" s="13" t="s">
        <v>74</v>
      </c>
      <c r="AY137" s="163" t="s">
        <v>156</v>
      </c>
    </row>
    <row r="138" spans="1:65" s="13" customFormat="1">
      <c r="B138" s="162"/>
      <c r="D138" s="158" t="s">
        <v>167</v>
      </c>
      <c r="E138" s="163" t="s">
        <v>1</v>
      </c>
      <c r="F138" s="164" t="s">
        <v>449</v>
      </c>
      <c r="H138" s="165">
        <v>14.475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74</v>
      </c>
      <c r="AY138" s="163" t="s">
        <v>156</v>
      </c>
    </row>
    <row r="139" spans="1:65" s="13" customFormat="1">
      <c r="B139" s="162"/>
      <c r="D139" s="158" t="s">
        <v>167</v>
      </c>
      <c r="E139" s="163" t="s">
        <v>1</v>
      </c>
      <c r="F139" s="164" t="s">
        <v>450</v>
      </c>
      <c r="H139" s="165">
        <v>11.125</v>
      </c>
      <c r="L139" s="162"/>
      <c r="M139" s="166"/>
      <c r="N139" s="167"/>
      <c r="O139" s="167"/>
      <c r="P139" s="167"/>
      <c r="Q139" s="167"/>
      <c r="R139" s="167"/>
      <c r="S139" s="167"/>
      <c r="T139" s="168"/>
      <c r="AT139" s="163" t="s">
        <v>167</v>
      </c>
      <c r="AU139" s="163" t="s">
        <v>83</v>
      </c>
      <c r="AV139" s="13" t="s">
        <v>83</v>
      </c>
      <c r="AW139" s="13" t="s">
        <v>30</v>
      </c>
      <c r="AX139" s="13" t="s">
        <v>74</v>
      </c>
      <c r="AY139" s="163" t="s">
        <v>156</v>
      </c>
    </row>
    <row r="140" spans="1:65" s="14" customFormat="1">
      <c r="B140" s="169"/>
      <c r="D140" s="158" t="s">
        <v>167</v>
      </c>
      <c r="E140" s="170" t="s">
        <v>1</v>
      </c>
      <c r="F140" s="171" t="s">
        <v>172</v>
      </c>
      <c r="H140" s="172">
        <v>29.754999999999999</v>
      </c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167</v>
      </c>
      <c r="AU140" s="170" t="s">
        <v>83</v>
      </c>
      <c r="AV140" s="14" t="s">
        <v>163</v>
      </c>
      <c r="AW140" s="14" t="s">
        <v>30</v>
      </c>
      <c r="AX140" s="14" t="s">
        <v>81</v>
      </c>
      <c r="AY140" s="170" t="s">
        <v>156</v>
      </c>
    </row>
    <row r="141" spans="1:65" s="2" customFormat="1" ht="16.5" customHeight="1">
      <c r="A141" s="29"/>
      <c r="B141" s="145"/>
      <c r="C141" s="146" t="s">
        <v>178</v>
      </c>
      <c r="D141" s="146" t="s">
        <v>158</v>
      </c>
      <c r="E141" s="147" t="s">
        <v>173</v>
      </c>
      <c r="F141" s="148" t="s">
        <v>174</v>
      </c>
      <c r="G141" s="149" t="s">
        <v>161</v>
      </c>
      <c r="H141" s="150">
        <v>29.754999999999999</v>
      </c>
      <c r="I141" s="151">
        <v>29.63</v>
      </c>
      <c r="J141" s="151">
        <f>ROUND(I141*H141,2)</f>
        <v>881.64</v>
      </c>
      <c r="K141" s="148" t="s">
        <v>162</v>
      </c>
      <c r="L141" s="30"/>
      <c r="M141" s="152" t="s">
        <v>1</v>
      </c>
      <c r="N141" s="153" t="s">
        <v>39</v>
      </c>
      <c r="O141" s="154">
        <v>5.8000000000000003E-2</v>
      </c>
      <c r="P141" s="154">
        <f>O141*H141</f>
        <v>1.7257899999999999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163</v>
      </c>
      <c r="AT141" s="156" t="s">
        <v>158</v>
      </c>
      <c r="AU141" s="156" t="s">
        <v>83</v>
      </c>
      <c r="AY141" s="17" t="s">
        <v>156</v>
      </c>
      <c r="BE141" s="157">
        <f>IF(N141="základní",J141,0)</f>
        <v>881.64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81</v>
      </c>
      <c r="BK141" s="157">
        <f>ROUND(I141*H141,2)</f>
        <v>881.64</v>
      </c>
      <c r="BL141" s="17" t="s">
        <v>163</v>
      </c>
      <c r="BM141" s="156" t="s">
        <v>451</v>
      </c>
    </row>
    <row r="142" spans="1:65" s="2" customFormat="1" ht="38.4">
      <c r="A142" s="29"/>
      <c r="B142" s="30"/>
      <c r="C142" s="29"/>
      <c r="D142" s="158" t="s">
        <v>165</v>
      </c>
      <c r="E142" s="29"/>
      <c r="F142" s="159" t="s">
        <v>176</v>
      </c>
      <c r="G142" s="29"/>
      <c r="H142" s="29"/>
      <c r="I142" s="29"/>
      <c r="J142" s="29"/>
      <c r="K142" s="29"/>
      <c r="L142" s="30"/>
      <c r="M142" s="160"/>
      <c r="N142" s="161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165</v>
      </c>
      <c r="AU142" s="17" t="s">
        <v>83</v>
      </c>
    </row>
    <row r="143" spans="1:65" s="13" customFormat="1">
      <c r="B143" s="162"/>
      <c r="D143" s="158" t="s">
        <v>167</v>
      </c>
      <c r="E143" s="163" t="s">
        <v>1</v>
      </c>
      <c r="F143" s="164" t="s">
        <v>452</v>
      </c>
      <c r="H143" s="165">
        <v>29.754999999999999</v>
      </c>
      <c r="L143" s="162"/>
      <c r="M143" s="166"/>
      <c r="N143" s="167"/>
      <c r="O143" s="167"/>
      <c r="P143" s="167"/>
      <c r="Q143" s="167"/>
      <c r="R143" s="167"/>
      <c r="S143" s="167"/>
      <c r="T143" s="168"/>
      <c r="AT143" s="163" t="s">
        <v>167</v>
      </c>
      <c r="AU143" s="163" t="s">
        <v>83</v>
      </c>
      <c r="AV143" s="13" t="s">
        <v>83</v>
      </c>
      <c r="AW143" s="13" t="s">
        <v>30</v>
      </c>
      <c r="AX143" s="13" t="s">
        <v>81</v>
      </c>
      <c r="AY143" s="163" t="s">
        <v>156</v>
      </c>
    </row>
    <row r="144" spans="1:65" s="2" customFormat="1" ht="24" customHeight="1">
      <c r="A144" s="29"/>
      <c r="B144" s="145"/>
      <c r="C144" s="146" t="s">
        <v>163</v>
      </c>
      <c r="D144" s="146" t="s">
        <v>158</v>
      </c>
      <c r="E144" s="147" t="s">
        <v>453</v>
      </c>
      <c r="F144" s="148" t="s">
        <v>454</v>
      </c>
      <c r="G144" s="149" t="s">
        <v>225</v>
      </c>
      <c r="H144" s="150">
        <v>56</v>
      </c>
      <c r="I144" s="151">
        <v>11.04</v>
      </c>
      <c r="J144" s="151">
        <f>ROUND(I144*H144,2)</f>
        <v>618.24</v>
      </c>
      <c r="K144" s="148" t="s">
        <v>162</v>
      </c>
      <c r="L144" s="30"/>
      <c r="M144" s="152" t="s">
        <v>1</v>
      </c>
      <c r="N144" s="153" t="s">
        <v>39</v>
      </c>
      <c r="O144" s="154">
        <v>5.0999999999999997E-2</v>
      </c>
      <c r="P144" s="154">
        <f>O144*H144</f>
        <v>2.8559999999999999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163</v>
      </c>
      <c r="AT144" s="156" t="s">
        <v>158</v>
      </c>
      <c r="AU144" s="156" t="s">
        <v>83</v>
      </c>
      <c r="AY144" s="17" t="s">
        <v>156</v>
      </c>
      <c r="BE144" s="157">
        <f>IF(N144="základní",J144,0)</f>
        <v>618.24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81</v>
      </c>
      <c r="BK144" s="157">
        <f>ROUND(I144*H144,2)</f>
        <v>618.24</v>
      </c>
      <c r="BL144" s="17" t="s">
        <v>163</v>
      </c>
      <c r="BM144" s="156" t="s">
        <v>455</v>
      </c>
    </row>
    <row r="145" spans="1:65" s="2" customFormat="1" ht="19.2">
      <c r="A145" s="29"/>
      <c r="B145" s="30"/>
      <c r="C145" s="29"/>
      <c r="D145" s="158" t="s">
        <v>165</v>
      </c>
      <c r="E145" s="29"/>
      <c r="F145" s="159" t="s">
        <v>456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165</v>
      </c>
      <c r="AU145" s="17" t="s">
        <v>83</v>
      </c>
    </row>
    <row r="146" spans="1:65" s="13" customFormat="1">
      <c r="B146" s="162"/>
      <c r="D146" s="158" t="s">
        <v>167</v>
      </c>
      <c r="E146" s="163" t="s">
        <v>1</v>
      </c>
      <c r="F146" s="164" t="s">
        <v>457</v>
      </c>
      <c r="H146" s="165">
        <v>56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156</v>
      </c>
    </row>
    <row r="147" spans="1:65" s="2" customFormat="1" ht="24" customHeight="1">
      <c r="A147" s="29"/>
      <c r="B147" s="145"/>
      <c r="C147" s="146" t="s">
        <v>189</v>
      </c>
      <c r="D147" s="146" t="s">
        <v>158</v>
      </c>
      <c r="E147" s="147" t="s">
        <v>190</v>
      </c>
      <c r="F147" s="148" t="s">
        <v>191</v>
      </c>
      <c r="G147" s="149" t="s">
        <v>161</v>
      </c>
      <c r="H147" s="150">
        <v>3.39</v>
      </c>
      <c r="I147" s="151">
        <v>62.92</v>
      </c>
      <c r="J147" s="151">
        <f>ROUND(I147*H147,2)</f>
        <v>213.3</v>
      </c>
      <c r="K147" s="148" t="s">
        <v>162</v>
      </c>
      <c r="L147" s="30"/>
      <c r="M147" s="152" t="s">
        <v>1</v>
      </c>
      <c r="N147" s="153" t="s">
        <v>39</v>
      </c>
      <c r="O147" s="154">
        <v>0.05</v>
      </c>
      <c r="P147" s="154">
        <f>O147*H147</f>
        <v>0.16950000000000001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213.3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213.3</v>
      </c>
      <c r="BL147" s="17" t="s">
        <v>163</v>
      </c>
      <c r="BM147" s="156" t="s">
        <v>458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193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 ht="20.399999999999999">
      <c r="B149" s="162"/>
      <c r="D149" s="158" t="s">
        <v>167</v>
      </c>
      <c r="E149" s="163" t="s">
        <v>1</v>
      </c>
      <c r="F149" s="164" t="s">
        <v>459</v>
      </c>
      <c r="H149" s="165">
        <v>3.39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156</v>
      </c>
    </row>
    <row r="150" spans="1:65" s="2" customFormat="1" ht="24" customHeight="1">
      <c r="A150" s="29"/>
      <c r="B150" s="145"/>
      <c r="C150" s="146" t="s">
        <v>195</v>
      </c>
      <c r="D150" s="146" t="s">
        <v>158</v>
      </c>
      <c r="E150" s="147" t="s">
        <v>196</v>
      </c>
      <c r="F150" s="148" t="s">
        <v>197</v>
      </c>
      <c r="G150" s="149" t="s">
        <v>161</v>
      </c>
      <c r="H150" s="150">
        <v>26.364999999999998</v>
      </c>
      <c r="I150" s="151">
        <v>126.59</v>
      </c>
      <c r="J150" s="151">
        <f>ROUND(I150*H150,2)</f>
        <v>3337.55</v>
      </c>
      <c r="K150" s="148" t="s">
        <v>162</v>
      </c>
      <c r="L150" s="30"/>
      <c r="M150" s="152" t="s">
        <v>1</v>
      </c>
      <c r="N150" s="153" t="s">
        <v>39</v>
      </c>
      <c r="O150" s="154">
        <v>8.3000000000000004E-2</v>
      </c>
      <c r="P150" s="154">
        <f>O150*H150</f>
        <v>2.1882950000000001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163</v>
      </c>
      <c r="AT150" s="156" t="s">
        <v>158</v>
      </c>
      <c r="AU150" s="156" t="s">
        <v>83</v>
      </c>
      <c r="AY150" s="17" t="s">
        <v>156</v>
      </c>
      <c r="BE150" s="157">
        <f>IF(N150="základní",J150,0)</f>
        <v>3337.55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81</v>
      </c>
      <c r="BK150" s="157">
        <f>ROUND(I150*H150,2)</f>
        <v>3337.55</v>
      </c>
      <c r="BL150" s="17" t="s">
        <v>163</v>
      </c>
      <c r="BM150" s="156" t="s">
        <v>460</v>
      </c>
    </row>
    <row r="151" spans="1:65" s="2" customFormat="1" ht="38.4">
      <c r="A151" s="29"/>
      <c r="B151" s="30"/>
      <c r="C151" s="29"/>
      <c r="D151" s="158" t="s">
        <v>165</v>
      </c>
      <c r="E151" s="29"/>
      <c r="F151" s="159" t="s">
        <v>199</v>
      </c>
      <c r="G151" s="29"/>
      <c r="H151" s="29"/>
      <c r="I151" s="29"/>
      <c r="J151" s="29"/>
      <c r="K151" s="29"/>
      <c r="L151" s="30"/>
      <c r="M151" s="160"/>
      <c r="N151" s="161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165</v>
      </c>
      <c r="AU151" s="17" t="s">
        <v>83</v>
      </c>
    </row>
    <row r="152" spans="1:65" s="13" customFormat="1">
      <c r="B152" s="162"/>
      <c r="D152" s="158" t="s">
        <v>167</v>
      </c>
      <c r="E152" s="163" t="s">
        <v>1</v>
      </c>
      <c r="F152" s="164" t="s">
        <v>461</v>
      </c>
      <c r="H152" s="165">
        <v>26.364999999999998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81</v>
      </c>
      <c r="AY152" s="163" t="s">
        <v>156</v>
      </c>
    </row>
    <row r="153" spans="1:65" s="2" customFormat="1" ht="24" customHeight="1">
      <c r="A153" s="29"/>
      <c r="B153" s="145"/>
      <c r="C153" s="146" t="s">
        <v>202</v>
      </c>
      <c r="D153" s="146" t="s">
        <v>158</v>
      </c>
      <c r="E153" s="147" t="s">
        <v>203</v>
      </c>
      <c r="F153" s="148" t="s">
        <v>204</v>
      </c>
      <c r="G153" s="149" t="s">
        <v>161</v>
      </c>
      <c r="H153" s="150">
        <v>263.64999999999998</v>
      </c>
      <c r="I153" s="151">
        <v>6.63</v>
      </c>
      <c r="J153" s="151">
        <f>ROUND(I153*H153,2)</f>
        <v>1748</v>
      </c>
      <c r="K153" s="148" t="s">
        <v>162</v>
      </c>
      <c r="L153" s="30"/>
      <c r="M153" s="152" t="s">
        <v>1</v>
      </c>
      <c r="N153" s="153" t="s">
        <v>39</v>
      </c>
      <c r="O153" s="154">
        <v>4.0000000000000001E-3</v>
      </c>
      <c r="P153" s="154">
        <f>O153*H153</f>
        <v>1.0546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163</v>
      </c>
      <c r="AT153" s="156" t="s">
        <v>158</v>
      </c>
      <c r="AU153" s="156" t="s">
        <v>83</v>
      </c>
      <c r="AY153" s="17" t="s">
        <v>156</v>
      </c>
      <c r="BE153" s="157">
        <f>IF(N153="základní",J153,0)</f>
        <v>1748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81</v>
      </c>
      <c r="BK153" s="157">
        <f>ROUND(I153*H153,2)</f>
        <v>1748</v>
      </c>
      <c r="BL153" s="17" t="s">
        <v>163</v>
      </c>
      <c r="BM153" s="156" t="s">
        <v>462</v>
      </c>
    </row>
    <row r="154" spans="1:65" s="2" customFormat="1" ht="38.4">
      <c r="A154" s="29"/>
      <c r="B154" s="30"/>
      <c r="C154" s="29"/>
      <c r="D154" s="158" t="s">
        <v>165</v>
      </c>
      <c r="E154" s="29"/>
      <c r="F154" s="159" t="s">
        <v>206</v>
      </c>
      <c r="G154" s="29"/>
      <c r="H154" s="29"/>
      <c r="I154" s="29"/>
      <c r="J154" s="29"/>
      <c r="K154" s="29"/>
      <c r="L154" s="30"/>
      <c r="M154" s="160"/>
      <c r="N154" s="161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165</v>
      </c>
      <c r="AU154" s="17" t="s">
        <v>83</v>
      </c>
    </row>
    <row r="155" spans="1:65" s="13" customFormat="1">
      <c r="B155" s="162"/>
      <c r="D155" s="158" t="s">
        <v>167</v>
      </c>
      <c r="E155" s="163" t="s">
        <v>1</v>
      </c>
      <c r="F155" s="164" t="s">
        <v>463</v>
      </c>
      <c r="H155" s="165">
        <v>263.64999999999998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156</v>
      </c>
    </row>
    <row r="156" spans="1:65" s="2" customFormat="1" ht="16.5" customHeight="1">
      <c r="A156" s="29"/>
      <c r="B156" s="145"/>
      <c r="C156" s="146" t="s">
        <v>208</v>
      </c>
      <c r="D156" s="146" t="s">
        <v>158</v>
      </c>
      <c r="E156" s="147" t="s">
        <v>209</v>
      </c>
      <c r="F156" s="148" t="s">
        <v>210</v>
      </c>
      <c r="G156" s="149" t="s">
        <v>161</v>
      </c>
      <c r="H156" s="150">
        <v>3.39</v>
      </c>
      <c r="I156" s="151">
        <v>15.61</v>
      </c>
      <c r="J156" s="151">
        <f>ROUND(I156*H156,2)</f>
        <v>52.92</v>
      </c>
      <c r="K156" s="148" t="s">
        <v>162</v>
      </c>
      <c r="L156" s="30"/>
      <c r="M156" s="152" t="s">
        <v>1</v>
      </c>
      <c r="N156" s="153" t="s">
        <v>39</v>
      </c>
      <c r="O156" s="154">
        <v>8.9999999999999993E-3</v>
      </c>
      <c r="P156" s="154">
        <f>O156*H156</f>
        <v>3.0509999999999999E-2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163</v>
      </c>
      <c r="AT156" s="156" t="s">
        <v>158</v>
      </c>
      <c r="AU156" s="156" t="s">
        <v>83</v>
      </c>
      <c r="AY156" s="17" t="s">
        <v>156</v>
      </c>
      <c r="BE156" s="157">
        <f>IF(N156="základní",J156,0)</f>
        <v>52.92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81</v>
      </c>
      <c r="BK156" s="157">
        <f>ROUND(I156*H156,2)</f>
        <v>52.92</v>
      </c>
      <c r="BL156" s="17" t="s">
        <v>163</v>
      </c>
      <c r="BM156" s="156" t="s">
        <v>464</v>
      </c>
    </row>
    <row r="157" spans="1:65" s="2" customFormat="1">
      <c r="A157" s="29"/>
      <c r="B157" s="30"/>
      <c r="C157" s="29"/>
      <c r="D157" s="158" t="s">
        <v>165</v>
      </c>
      <c r="E157" s="29"/>
      <c r="F157" s="159" t="s">
        <v>212</v>
      </c>
      <c r="G157" s="29"/>
      <c r="H157" s="29"/>
      <c r="I157" s="29"/>
      <c r="J157" s="29"/>
      <c r="K157" s="29"/>
      <c r="L157" s="30"/>
      <c r="M157" s="160"/>
      <c r="N157" s="161"/>
      <c r="O157" s="55"/>
      <c r="P157" s="55"/>
      <c r="Q157" s="55"/>
      <c r="R157" s="55"/>
      <c r="S157" s="55"/>
      <c r="T157" s="56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7" t="s">
        <v>165</v>
      </c>
      <c r="AU157" s="17" t="s">
        <v>83</v>
      </c>
    </row>
    <row r="158" spans="1:65" s="13" customFormat="1">
      <c r="B158" s="162"/>
      <c r="D158" s="158" t="s">
        <v>167</v>
      </c>
      <c r="E158" s="163" t="s">
        <v>1</v>
      </c>
      <c r="F158" s="164" t="s">
        <v>465</v>
      </c>
      <c r="H158" s="165">
        <v>3.39</v>
      </c>
      <c r="L158" s="162"/>
      <c r="M158" s="166"/>
      <c r="N158" s="167"/>
      <c r="O158" s="167"/>
      <c r="P158" s="167"/>
      <c r="Q158" s="167"/>
      <c r="R158" s="167"/>
      <c r="S158" s="167"/>
      <c r="T158" s="168"/>
      <c r="AT158" s="163" t="s">
        <v>167</v>
      </c>
      <c r="AU158" s="163" t="s">
        <v>83</v>
      </c>
      <c r="AV158" s="13" t="s">
        <v>83</v>
      </c>
      <c r="AW158" s="13" t="s">
        <v>30</v>
      </c>
      <c r="AX158" s="13" t="s">
        <v>81</v>
      </c>
      <c r="AY158" s="163" t="s">
        <v>156</v>
      </c>
    </row>
    <row r="159" spans="1:65" s="2" customFormat="1" ht="24" customHeight="1">
      <c r="A159" s="29"/>
      <c r="B159" s="145"/>
      <c r="C159" s="146" t="s">
        <v>214</v>
      </c>
      <c r="D159" s="146" t="s">
        <v>158</v>
      </c>
      <c r="E159" s="147" t="s">
        <v>215</v>
      </c>
      <c r="F159" s="148" t="s">
        <v>216</v>
      </c>
      <c r="G159" s="149" t="s">
        <v>217</v>
      </c>
      <c r="H159" s="150">
        <v>47.457000000000001</v>
      </c>
      <c r="I159" s="151">
        <v>184.05</v>
      </c>
      <c r="J159" s="151">
        <f>ROUND(I159*H159,2)</f>
        <v>8734.4599999999991</v>
      </c>
      <c r="K159" s="148" t="s">
        <v>162</v>
      </c>
      <c r="L159" s="30"/>
      <c r="M159" s="152" t="s">
        <v>1</v>
      </c>
      <c r="N159" s="153" t="s">
        <v>39</v>
      </c>
      <c r="O159" s="154">
        <v>0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163</v>
      </c>
      <c r="AT159" s="156" t="s">
        <v>158</v>
      </c>
      <c r="AU159" s="156" t="s">
        <v>83</v>
      </c>
      <c r="AY159" s="17" t="s">
        <v>156</v>
      </c>
      <c r="BE159" s="157">
        <f>IF(N159="základní",J159,0)</f>
        <v>8734.4599999999991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7" t="s">
        <v>81</v>
      </c>
      <c r="BK159" s="157">
        <f>ROUND(I159*H159,2)</f>
        <v>8734.4599999999991</v>
      </c>
      <c r="BL159" s="17" t="s">
        <v>163</v>
      </c>
      <c r="BM159" s="156" t="s">
        <v>466</v>
      </c>
    </row>
    <row r="160" spans="1:65" s="2" customFormat="1" ht="28.8">
      <c r="A160" s="29"/>
      <c r="B160" s="30"/>
      <c r="C160" s="29"/>
      <c r="D160" s="158" t="s">
        <v>165</v>
      </c>
      <c r="E160" s="29"/>
      <c r="F160" s="159" t="s">
        <v>219</v>
      </c>
      <c r="G160" s="29"/>
      <c r="H160" s="29"/>
      <c r="I160" s="29"/>
      <c r="J160" s="29"/>
      <c r="K160" s="29"/>
      <c r="L160" s="30"/>
      <c r="M160" s="160"/>
      <c r="N160" s="161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165</v>
      </c>
      <c r="AU160" s="17" t="s">
        <v>83</v>
      </c>
    </row>
    <row r="161" spans="1:65" s="13" customFormat="1">
      <c r="B161" s="162"/>
      <c r="D161" s="158" t="s">
        <v>167</v>
      </c>
      <c r="E161" s="163" t="s">
        <v>1</v>
      </c>
      <c r="F161" s="164" t="s">
        <v>467</v>
      </c>
      <c r="H161" s="165">
        <v>26.364999999999998</v>
      </c>
      <c r="L161" s="162"/>
      <c r="M161" s="166"/>
      <c r="N161" s="167"/>
      <c r="O161" s="167"/>
      <c r="P161" s="167"/>
      <c r="Q161" s="167"/>
      <c r="R161" s="167"/>
      <c r="S161" s="167"/>
      <c r="T161" s="168"/>
      <c r="AT161" s="163" t="s">
        <v>167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156</v>
      </c>
    </row>
    <row r="162" spans="1:65" s="13" customFormat="1">
      <c r="B162" s="162"/>
      <c r="D162" s="158" t="s">
        <v>167</v>
      </c>
      <c r="F162" s="164" t="s">
        <v>468</v>
      </c>
      <c r="H162" s="165">
        <v>47.457000000000001</v>
      </c>
      <c r="L162" s="162"/>
      <c r="M162" s="166"/>
      <c r="N162" s="167"/>
      <c r="O162" s="167"/>
      <c r="P162" s="167"/>
      <c r="Q162" s="167"/>
      <c r="R162" s="167"/>
      <c r="S162" s="167"/>
      <c r="T162" s="168"/>
      <c r="AT162" s="163" t="s">
        <v>167</v>
      </c>
      <c r="AU162" s="163" t="s">
        <v>83</v>
      </c>
      <c r="AV162" s="13" t="s">
        <v>83</v>
      </c>
      <c r="AW162" s="13" t="s">
        <v>3</v>
      </c>
      <c r="AX162" s="13" t="s">
        <v>81</v>
      </c>
      <c r="AY162" s="163" t="s">
        <v>156</v>
      </c>
    </row>
    <row r="163" spans="1:65" s="2" customFormat="1" ht="16.5" customHeight="1">
      <c r="A163" s="29"/>
      <c r="B163" s="145"/>
      <c r="C163" s="146" t="s">
        <v>222</v>
      </c>
      <c r="D163" s="146" t="s">
        <v>158</v>
      </c>
      <c r="E163" s="147" t="s">
        <v>223</v>
      </c>
      <c r="F163" s="148" t="s">
        <v>224</v>
      </c>
      <c r="G163" s="149" t="s">
        <v>225</v>
      </c>
      <c r="H163" s="150">
        <v>125.8</v>
      </c>
      <c r="I163" s="151">
        <v>17.059999999999999</v>
      </c>
      <c r="J163" s="151">
        <f>ROUND(I163*H163,2)</f>
        <v>2146.15</v>
      </c>
      <c r="K163" s="148" t="s">
        <v>162</v>
      </c>
      <c r="L163" s="30"/>
      <c r="M163" s="152" t="s">
        <v>1</v>
      </c>
      <c r="N163" s="153" t="s">
        <v>39</v>
      </c>
      <c r="O163" s="154">
        <v>1.7999999999999999E-2</v>
      </c>
      <c r="P163" s="154">
        <f>O163*H163</f>
        <v>2.2643999999999997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6" t="s">
        <v>163</v>
      </c>
      <c r="AT163" s="156" t="s">
        <v>158</v>
      </c>
      <c r="AU163" s="156" t="s">
        <v>83</v>
      </c>
      <c r="AY163" s="17" t="s">
        <v>156</v>
      </c>
      <c r="BE163" s="157">
        <f>IF(N163="základní",J163,0)</f>
        <v>2146.15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81</v>
      </c>
      <c r="BK163" s="157">
        <f>ROUND(I163*H163,2)</f>
        <v>2146.15</v>
      </c>
      <c r="BL163" s="17" t="s">
        <v>163</v>
      </c>
      <c r="BM163" s="156" t="s">
        <v>469</v>
      </c>
    </row>
    <row r="164" spans="1:65" s="2" customFormat="1" ht="19.2">
      <c r="A164" s="29"/>
      <c r="B164" s="30"/>
      <c r="C164" s="29"/>
      <c r="D164" s="158" t="s">
        <v>165</v>
      </c>
      <c r="E164" s="29"/>
      <c r="F164" s="159" t="s">
        <v>227</v>
      </c>
      <c r="G164" s="29"/>
      <c r="H164" s="29"/>
      <c r="I164" s="29"/>
      <c r="J164" s="29"/>
      <c r="K164" s="29"/>
      <c r="L164" s="30"/>
      <c r="M164" s="160"/>
      <c r="N164" s="161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165</v>
      </c>
      <c r="AU164" s="17" t="s">
        <v>83</v>
      </c>
    </row>
    <row r="165" spans="1:65" s="13" customFormat="1">
      <c r="B165" s="162"/>
      <c r="D165" s="158" t="s">
        <v>167</v>
      </c>
      <c r="E165" s="163" t="s">
        <v>1</v>
      </c>
      <c r="F165" s="164" t="s">
        <v>470</v>
      </c>
      <c r="H165" s="165">
        <v>125.8</v>
      </c>
      <c r="L165" s="162"/>
      <c r="M165" s="166"/>
      <c r="N165" s="167"/>
      <c r="O165" s="167"/>
      <c r="P165" s="167"/>
      <c r="Q165" s="167"/>
      <c r="R165" s="167"/>
      <c r="S165" s="167"/>
      <c r="T165" s="168"/>
      <c r="AT165" s="163" t="s">
        <v>167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156</v>
      </c>
    </row>
    <row r="166" spans="1:65" s="12" customFormat="1" ht="22.95" customHeight="1">
      <c r="B166" s="133"/>
      <c r="D166" s="134" t="s">
        <v>73</v>
      </c>
      <c r="E166" s="143" t="s">
        <v>189</v>
      </c>
      <c r="F166" s="143" t="s">
        <v>236</v>
      </c>
      <c r="J166" s="144">
        <f>BK166</f>
        <v>118670.78</v>
      </c>
      <c r="L166" s="133"/>
      <c r="M166" s="137"/>
      <c r="N166" s="138"/>
      <c r="O166" s="138"/>
      <c r="P166" s="139">
        <f>SUM(P167:P202)</f>
        <v>84.211000000000013</v>
      </c>
      <c r="Q166" s="138"/>
      <c r="R166" s="139">
        <f>SUM(R167:R202)</f>
        <v>29.690505999999999</v>
      </c>
      <c r="S166" s="138"/>
      <c r="T166" s="140">
        <f>SUM(T167:T202)</f>
        <v>0</v>
      </c>
      <c r="AR166" s="134" t="s">
        <v>81</v>
      </c>
      <c r="AT166" s="141" t="s">
        <v>73</v>
      </c>
      <c r="AU166" s="141" t="s">
        <v>81</v>
      </c>
      <c r="AY166" s="134" t="s">
        <v>156</v>
      </c>
      <c r="BK166" s="142">
        <f>SUM(BK167:BK202)</f>
        <v>118670.78</v>
      </c>
    </row>
    <row r="167" spans="1:65" s="2" customFormat="1" ht="16.5" customHeight="1">
      <c r="A167" s="29"/>
      <c r="B167" s="145"/>
      <c r="C167" s="146" t="s">
        <v>230</v>
      </c>
      <c r="D167" s="146" t="s">
        <v>158</v>
      </c>
      <c r="E167" s="147" t="s">
        <v>238</v>
      </c>
      <c r="F167" s="148" t="s">
        <v>239</v>
      </c>
      <c r="G167" s="149" t="s">
        <v>225</v>
      </c>
      <c r="H167" s="150">
        <v>82.7</v>
      </c>
      <c r="I167" s="151">
        <v>267.14999999999998</v>
      </c>
      <c r="J167" s="151">
        <f>ROUND(I167*H167,2)</f>
        <v>22093.31</v>
      </c>
      <c r="K167" s="148" t="s">
        <v>162</v>
      </c>
      <c r="L167" s="30"/>
      <c r="M167" s="152" t="s">
        <v>1</v>
      </c>
      <c r="N167" s="153" t="s">
        <v>39</v>
      </c>
      <c r="O167" s="154">
        <v>2.9000000000000001E-2</v>
      </c>
      <c r="P167" s="154">
        <f>O167*H167</f>
        <v>2.3983000000000003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163</v>
      </c>
      <c r="AT167" s="156" t="s">
        <v>158</v>
      </c>
      <c r="AU167" s="156" t="s">
        <v>83</v>
      </c>
      <c r="AY167" s="17" t="s">
        <v>156</v>
      </c>
      <c r="BE167" s="157">
        <f>IF(N167="základní",J167,0)</f>
        <v>22093.31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81</v>
      </c>
      <c r="BK167" s="157">
        <f>ROUND(I167*H167,2)</f>
        <v>22093.31</v>
      </c>
      <c r="BL167" s="17" t="s">
        <v>163</v>
      </c>
      <c r="BM167" s="156" t="s">
        <v>471</v>
      </c>
    </row>
    <row r="168" spans="1:65" s="2" customFormat="1" ht="19.2">
      <c r="A168" s="29"/>
      <c r="B168" s="30"/>
      <c r="C168" s="29"/>
      <c r="D168" s="158" t="s">
        <v>165</v>
      </c>
      <c r="E168" s="29"/>
      <c r="F168" s="159" t="s">
        <v>241</v>
      </c>
      <c r="G168" s="29"/>
      <c r="H168" s="29"/>
      <c r="I168" s="29"/>
      <c r="J168" s="29"/>
      <c r="K168" s="29"/>
      <c r="L168" s="30"/>
      <c r="M168" s="160"/>
      <c r="N168" s="161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7" t="s">
        <v>165</v>
      </c>
      <c r="AU168" s="17" t="s">
        <v>83</v>
      </c>
    </row>
    <row r="169" spans="1:65" s="13" customFormat="1">
      <c r="B169" s="162"/>
      <c r="D169" s="158" t="s">
        <v>167</v>
      </c>
      <c r="E169" s="163" t="s">
        <v>1</v>
      </c>
      <c r="F169" s="164" t="s">
        <v>472</v>
      </c>
      <c r="H169" s="165">
        <v>82.7</v>
      </c>
      <c r="L169" s="162"/>
      <c r="M169" s="166"/>
      <c r="N169" s="167"/>
      <c r="O169" s="167"/>
      <c r="P169" s="167"/>
      <c r="Q169" s="167"/>
      <c r="R169" s="167"/>
      <c r="S169" s="167"/>
      <c r="T169" s="168"/>
      <c r="AT169" s="163" t="s">
        <v>167</v>
      </c>
      <c r="AU169" s="163" t="s">
        <v>83</v>
      </c>
      <c r="AV169" s="13" t="s">
        <v>83</v>
      </c>
      <c r="AW169" s="13" t="s">
        <v>30</v>
      </c>
      <c r="AX169" s="13" t="s">
        <v>81</v>
      </c>
      <c r="AY169" s="163" t="s">
        <v>156</v>
      </c>
    </row>
    <row r="170" spans="1:65" s="2" customFormat="1" ht="16.5" customHeight="1">
      <c r="A170" s="29"/>
      <c r="B170" s="145"/>
      <c r="C170" s="146" t="s">
        <v>237</v>
      </c>
      <c r="D170" s="146" t="s">
        <v>158</v>
      </c>
      <c r="E170" s="147" t="s">
        <v>244</v>
      </c>
      <c r="F170" s="148" t="s">
        <v>245</v>
      </c>
      <c r="G170" s="149" t="s">
        <v>225</v>
      </c>
      <c r="H170" s="150">
        <v>43.1</v>
      </c>
      <c r="I170" s="151">
        <v>332.4</v>
      </c>
      <c r="J170" s="151">
        <f>ROUND(I170*H170,2)</f>
        <v>14326.44</v>
      </c>
      <c r="K170" s="148" t="s">
        <v>162</v>
      </c>
      <c r="L170" s="30"/>
      <c r="M170" s="152" t="s">
        <v>1</v>
      </c>
      <c r="N170" s="153" t="s">
        <v>39</v>
      </c>
      <c r="O170" s="154">
        <v>3.3000000000000002E-2</v>
      </c>
      <c r="P170" s="154">
        <f>O170*H170</f>
        <v>1.4223000000000001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163</v>
      </c>
      <c r="AT170" s="156" t="s">
        <v>158</v>
      </c>
      <c r="AU170" s="156" t="s">
        <v>83</v>
      </c>
      <c r="AY170" s="17" t="s">
        <v>156</v>
      </c>
      <c r="BE170" s="157">
        <f>IF(N170="základní",J170,0)</f>
        <v>14326.44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81</v>
      </c>
      <c r="BK170" s="157">
        <f>ROUND(I170*H170,2)</f>
        <v>14326.44</v>
      </c>
      <c r="BL170" s="17" t="s">
        <v>163</v>
      </c>
      <c r="BM170" s="156" t="s">
        <v>473</v>
      </c>
    </row>
    <row r="171" spans="1:65" s="2" customFormat="1" ht="19.2">
      <c r="A171" s="29"/>
      <c r="B171" s="30"/>
      <c r="C171" s="29"/>
      <c r="D171" s="158" t="s">
        <v>165</v>
      </c>
      <c r="E171" s="29"/>
      <c r="F171" s="159" t="s">
        <v>247</v>
      </c>
      <c r="G171" s="29"/>
      <c r="H171" s="29"/>
      <c r="I171" s="29"/>
      <c r="J171" s="29"/>
      <c r="K171" s="29"/>
      <c r="L171" s="30"/>
      <c r="M171" s="160"/>
      <c r="N171" s="161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165</v>
      </c>
      <c r="AU171" s="17" t="s">
        <v>83</v>
      </c>
    </row>
    <row r="172" spans="1:65" s="13" customFormat="1">
      <c r="B172" s="162"/>
      <c r="D172" s="158" t="s">
        <v>167</v>
      </c>
      <c r="E172" s="163" t="s">
        <v>1</v>
      </c>
      <c r="F172" s="164" t="s">
        <v>474</v>
      </c>
      <c r="H172" s="165">
        <v>43.1</v>
      </c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167</v>
      </c>
      <c r="AU172" s="163" t="s">
        <v>83</v>
      </c>
      <c r="AV172" s="13" t="s">
        <v>83</v>
      </c>
      <c r="AW172" s="13" t="s">
        <v>30</v>
      </c>
      <c r="AX172" s="13" t="s">
        <v>81</v>
      </c>
      <c r="AY172" s="163" t="s">
        <v>156</v>
      </c>
    </row>
    <row r="173" spans="1:65" s="2" customFormat="1" ht="24" customHeight="1">
      <c r="A173" s="29"/>
      <c r="B173" s="145"/>
      <c r="C173" s="146" t="s">
        <v>243</v>
      </c>
      <c r="D173" s="146" t="s">
        <v>158</v>
      </c>
      <c r="E173" s="147" t="s">
        <v>250</v>
      </c>
      <c r="F173" s="148" t="s">
        <v>251</v>
      </c>
      <c r="G173" s="149" t="s">
        <v>225</v>
      </c>
      <c r="H173" s="150">
        <v>1.8</v>
      </c>
      <c r="I173" s="151">
        <v>305.06</v>
      </c>
      <c r="J173" s="151">
        <f>ROUND(I173*H173,2)</f>
        <v>549.11</v>
      </c>
      <c r="K173" s="148" t="s">
        <v>162</v>
      </c>
      <c r="L173" s="30"/>
      <c r="M173" s="152" t="s">
        <v>1</v>
      </c>
      <c r="N173" s="153" t="s">
        <v>39</v>
      </c>
      <c r="O173" s="154">
        <v>0.72</v>
      </c>
      <c r="P173" s="154">
        <f>O173*H173</f>
        <v>1.296</v>
      </c>
      <c r="Q173" s="154">
        <v>8.4250000000000005E-2</v>
      </c>
      <c r="R173" s="154">
        <f>Q173*H173</f>
        <v>0.15165000000000001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163</v>
      </c>
      <c r="AT173" s="156" t="s">
        <v>158</v>
      </c>
      <c r="AU173" s="156" t="s">
        <v>83</v>
      </c>
      <c r="AY173" s="17" t="s">
        <v>156</v>
      </c>
      <c r="BE173" s="157">
        <f>IF(N173="základní",J173,0)</f>
        <v>549.11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81</v>
      </c>
      <c r="BK173" s="157">
        <f>ROUND(I173*H173,2)</f>
        <v>549.11</v>
      </c>
      <c r="BL173" s="17" t="s">
        <v>163</v>
      </c>
      <c r="BM173" s="156" t="s">
        <v>475</v>
      </c>
    </row>
    <row r="174" spans="1:65" s="2" customFormat="1" ht="48">
      <c r="A174" s="29"/>
      <c r="B174" s="30"/>
      <c r="C174" s="29"/>
      <c r="D174" s="158" t="s">
        <v>165</v>
      </c>
      <c r="E174" s="29"/>
      <c r="F174" s="159" t="s">
        <v>253</v>
      </c>
      <c r="G174" s="29"/>
      <c r="H174" s="29"/>
      <c r="I174" s="29"/>
      <c r="J174" s="29"/>
      <c r="K174" s="29"/>
      <c r="L174" s="30"/>
      <c r="M174" s="160"/>
      <c r="N174" s="161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165</v>
      </c>
      <c r="AU174" s="17" t="s">
        <v>83</v>
      </c>
    </row>
    <row r="175" spans="1:65" s="13" customFormat="1">
      <c r="B175" s="162"/>
      <c r="D175" s="158" t="s">
        <v>167</v>
      </c>
      <c r="E175" s="163" t="s">
        <v>1</v>
      </c>
      <c r="F175" s="164" t="s">
        <v>476</v>
      </c>
      <c r="H175" s="165">
        <v>1.8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30</v>
      </c>
      <c r="AX175" s="13" t="s">
        <v>81</v>
      </c>
      <c r="AY175" s="163" t="s">
        <v>156</v>
      </c>
    </row>
    <row r="176" spans="1:65" s="2" customFormat="1" ht="24" customHeight="1">
      <c r="A176" s="29"/>
      <c r="B176" s="145"/>
      <c r="C176" s="176" t="s">
        <v>249</v>
      </c>
      <c r="D176" s="176" t="s">
        <v>254</v>
      </c>
      <c r="E176" s="177" t="s">
        <v>255</v>
      </c>
      <c r="F176" s="178" t="s">
        <v>256</v>
      </c>
      <c r="G176" s="179" t="s">
        <v>225</v>
      </c>
      <c r="H176" s="180">
        <v>1.8540000000000001</v>
      </c>
      <c r="I176" s="181">
        <v>558.28</v>
      </c>
      <c r="J176" s="181">
        <f>ROUND(I176*H176,2)</f>
        <v>1035.05</v>
      </c>
      <c r="K176" s="178" t="s">
        <v>162</v>
      </c>
      <c r="L176" s="182"/>
      <c r="M176" s="183" t="s">
        <v>1</v>
      </c>
      <c r="N176" s="184" t="s">
        <v>39</v>
      </c>
      <c r="O176" s="154">
        <v>0</v>
      </c>
      <c r="P176" s="154">
        <f>O176*H176</f>
        <v>0</v>
      </c>
      <c r="Q176" s="154">
        <v>0.13100000000000001</v>
      </c>
      <c r="R176" s="154">
        <f>Q176*H176</f>
        <v>0.24287400000000003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208</v>
      </c>
      <c r="AT176" s="156" t="s">
        <v>254</v>
      </c>
      <c r="AU176" s="156" t="s">
        <v>83</v>
      </c>
      <c r="AY176" s="17" t="s">
        <v>156</v>
      </c>
      <c r="BE176" s="157">
        <f>IF(N176="základní",J176,0)</f>
        <v>1035.05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1035.05</v>
      </c>
      <c r="BL176" s="17" t="s">
        <v>163</v>
      </c>
      <c r="BM176" s="156" t="s">
        <v>477</v>
      </c>
    </row>
    <row r="177" spans="1:65" s="2" customFormat="1" ht="19.2">
      <c r="A177" s="29"/>
      <c r="B177" s="30"/>
      <c r="C177" s="29"/>
      <c r="D177" s="158" t="s">
        <v>165</v>
      </c>
      <c r="E177" s="29"/>
      <c r="F177" s="159" t="s">
        <v>256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476</v>
      </c>
      <c r="H178" s="165">
        <v>1.8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13" customFormat="1">
      <c r="B179" s="162"/>
      <c r="D179" s="158" t="s">
        <v>167</v>
      </c>
      <c r="F179" s="164" t="s">
        <v>478</v>
      </c>
      <c r="H179" s="165">
        <v>1.8540000000000001</v>
      </c>
      <c r="L179" s="162"/>
      <c r="M179" s="166"/>
      <c r="N179" s="167"/>
      <c r="O179" s="167"/>
      <c r="P179" s="167"/>
      <c r="Q179" s="167"/>
      <c r="R179" s="167"/>
      <c r="S179" s="167"/>
      <c r="T179" s="168"/>
      <c r="AT179" s="163" t="s">
        <v>167</v>
      </c>
      <c r="AU179" s="163" t="s">
        <v>83</v>
      </c>
      <c r="AV179" s="13" t="s">
        <v>83</v>
      </c>
      <c r="AW179" s="13" t="s">
        <v>3</v>
      </c>
      <c r="AX179" s="13" t="s">
        <v>81</v>
      </c>
      <c r="AY179" s="163" t="s">
        <v>156</v>
      </c>
    </row>
    <row r="180" spans="1:65" s="2" customFormat="1" ht="24" customHeight="1">
      <c r="A180" s="29"/>
      <c r="B180" s="145"/>
      <c r="C180" s="146" t="s">
        <v>8</v>
      </c>
      <c r="D180" s="146" t="s">
        <v>158</v>
      </c>
      <c r="E180" s="147" t="s">
        <v>479</v>
      </c>
      <c r="F180" s="148" t="s">
        <v>480</v>
      </c>
      <c r="G180" s="149" t="s">
        <v>225</v>
      </c>
      <c r="H180" s="150">
        <v>80.900000000000006</v>
      </c>
      <c r="I180" s="151">
        <v>270.98</v>
      </c>
      <c r="J180" s="151">
        <f>ROUND(I180*H180,2)</f>
        <v>21922.28</v>
      </c>
      <c r="K180" s="148" t="s">
        <v>162</v>
      </c>
      <c r="L180" s="30"/>
      <c r="M180" s="152" t="s">
        <v>1</v>
      </c>
      <c r="N180" s="153" t="s">
        <v>39</v>
      </c>
      <c r="O180" s="154">
        <v>0.56000000000000005</v>
      </c>
      <c r="P180" s="154">
        <f>O180*H180</f>
        <v>45.304000000000009</v>
      </c>
      <c r="Q180" s="154">
        <v>8.4250000000000005E-2</v>
      </c>
      <c r="R180" s="154">
        <f>Q180*H180</f>
        <v>6.8158250000000011</v>
      </c>
      <c r="S180" s="154">
        <v>0</v>
      </c>
      <c r="T180" s="15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163</v>
      </c>
      <c r="AT180" s="156" t="s">
        <v>158</v>
      </c>
      <c r="AU180" s="156" t="s">
        <v>83</v>
      </c>
      <c r="AY180" s="17" t="s">
        <v>156</v>
      </c>
      <c r="BE180" s="157">
        <f>IF(N180="základní",J180,0)</f>
        <v>21922.28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81</v>
      </c>
      <c r="BK180" s="157">
        <f>ROUND(I180*H180,2)</f>
        <v>21922.28</v>
      </c>
      <c r="BL180" s="17" t="s">
        <v>163</v>
      </c>
      <c r="BM180" s="156" t="s">
        <v>481</v>
      </c>
    </row>
    <row r="181" spans="1:65" s="2" customFormat="1" ht="48">
      <c r="A181" s="29"/>
      <c r="B181" s="30"/>
      <c r="C181" s="29"/>
      <c r="D181" s="158" t="s">
        <v>165</v>
      </c>
      <c r="E181" s="29"/>
      <c r="F181" s="159" t="s">
        <v>482</v>
      </c>
      <c r="G181" s="29"/>
      <c r="H181" s="29"/>
      <c r="I181" s="29"/>
      <c r="J181" s="29"/>
      <c r="K181" s="29"/>
      <c r="L181" s="30"/>
      <c r="M181" s="160"/>
      <c r="N181" s="161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165</v>
      </c>
      <c r="AU181" s="17" t="s">
        <v>83</v>
      </c>
    </row>
    <row r="182" spans="1:65" s="13" customFormat="1">
      <c r="B182" s="162"/>
      <c r="D182" s="158" t="s">
        <v>167</v>
      </c>
      <c r="E182" s="163" t="s">
        <v>1</v>
      </c>
      <c r="F182" s="164" t="s">
        <v>483</v>
      </c>
      <c r="H182" s="165">
        <v>80.900000000000006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30</v>
      </c>
      <c r="AX182" s="13" t="s">
        <v>81</v>
      </c>
      <c r="AY182" s="163" t="s">
        <v>156</v>
      </c>
    </row>
    <row r="183" spans="1:65" s="2" customFormat="1" ht="16.5" customHeight="1">
      <c r="A183" s="29"/>
      <c r="B183" s="145"/>
      <c r="C183" s="176" t="s">
        <v>259</v>
      </c>
      <c r="D183" s="176" t="s">
        <v>254</v>
      </c>
      <c r="E183" s="177" t="s">
        <v>266</v>
      </c>
      <c r="F183" s="178" t="s">
        <v>267</v>
      </c>
      <c r="G183" s="179" t="s">
        <v>225</v>
      </c>
      <c r="H183" s="180">
        <v>83.326999999999998</v>
      </c>
      <c r="I183" s="181">
        <v>292.02</v>
      </c>
      <c r="J183" s="181">
        <f>ROUND(I183*H183,2)</f>
        <v>24333.15</v>
      </c>
      <c r="K183" s="178" t="s">
        <v>162</v>
      </c>
      <c r="L183" s="182"/>
      <c r="M183" s="183" t="s">
        <v>1</v>
      </c>
      <c r="N183" s="184" t="s">
        <v>39</v>
      </c>
      <c r="O183" s="154">
        <v>0</v>
      </c>
      <c r="P183" s="154">
        <f>O183*H183</f>
        <v>0</v>
      </c>
      <c r="Q183" s="154">
        <v>0.13100000000000001</v>
      </c>
      <c r="R183" s="154">
        <f>Q183*H183</f>
        <v>10.915837</v>
      </c>
      <c r="S183" s="154">
        <v>0</v>
      </c>
      <c r="T183" s="15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208</v>
      </c>
      <c r="AT183" s="156" t="s">
        <v>254</v>
      </c>
      <c r="AU183" s="156" t="s">
        <v>83</v>
      </c>
      <c r="AY183" s="17" t="s">
        <v>156</v>
      </c>
      <c r="BE183" s="157">
        <f>IF(N183="základní",J183,0)</f>
        <v>24333.15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81</v>
      </c>
      <c r="BK183" s="157">
        <f>ROUND(I183*H183,2)</f>
        <v>24333.15</v>
      </c>
      <c r="BL183" s="17" t="s">
        <v>163</v>
      </c>
      <c r="BM183" s="156" t="s">
        <v>484</v>
      </c>
    </row>
    <row r="184" spans="1:65" s="2" customFormat="1">
      <c r="A184" s="29"/>
      <c r="B184" s="30"/>
      <c r="C184" s="29"/>
      <c r="D184" s="158" t="s">
        <v>165</v>
      </c>
      <c r="E184" s="29"/>
      <c r="F184" s="159" t="s">
        <v>267</v>
      </c>
      <c r="G184" s="29"/>
      <c r="H184" s="29"/>
      <c r="I184" s="29"/>
      <c r="J184" s="29"/>
      <c r="K184" s="29"/>
      <c r="L184" s="30"/>
      <c r="M184" s="160"/>
      <c r="N184" s="161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165</v>
      </c>
      <c r="AU184" s="17" t="s">
        <v>83</v>
      </c>
    </row>
    <row r="185" spans="1:65" s="13" customFormat="1">
      <c r="B185" s="162"/>
      <c r="D185" s="158" t="s">
        <v>167</v>
      </c>
      <c r="E185" s="163" t="s">
        <v>1</v>
      </c>
      <c r="F185" s="164" t="s">
        <v>483</v>
      </c>
      <c r="H185" s="165">
        <v>80.900000000000006</v>
      </c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167</v>
      </c>
      <c r="AU185" s="163" t="s">
        <v>83</v>
      </c>
      <c r="AV185" s="13" t="s">
        <v>83</v>
      </c>
      <c r="AW185" s="13" t="s">
        <v>30</v>
      </c>
      <c r="AX185" s="13" t="s">
        <v>81</v>
      </c>
      <c r="AY185" s="163" t="s">
        <v>156</v>
      </c>
    </row>
    <row r="186" spans="1:65" s="13" customFormat="1">
      <c r="B186" s="162"/>
      <c r="D186" s="158" t="s">
        <v>167</v>
      </c>
      <c r="F186" s="164" t="s">
        <v>485</v>
      </c>
      <c r="H186" s="165">
        <v>83.326999999999998</v>
      </c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167</v>
      </c>
      <c r="AU186" s="163" t="s">
        <v>83</v>
      </c>
      <c r="AV186" s="13" t="s">
        <v>83</v>
      </c>
      <c r="AW186" s="13" t="s">
        <v>3</v>
      </c>
      <c r="AX186" s="13" t="s">
        <v>81</v>
      </c>
      <c r="AY186" s="163" t="s">
        <v>156</v>
      </c>
    </row>
    <row r="187" spans="1:65" s="2" customFormat="1" ht="24" customHeight="1">
      <c r="A187" s="29"/>
      <c r="B187" s="145"/>
      <c r="C187" s="146" t="s">
        <v>265</v>
      </c>
      <c r="D187" s="146" t="s">
        <v>158</v>
      </c>
      <c r="E187" s="147" t="s">
        <v>271</v>
      </c>
      <c r="F187" s="148" t="s">
        <v>272</v>
      </c>
      <c r="G187" s="149" t="s">
        <v>225</v>
      </c>
      <c r="H187" s="150">
        <v>43.1</v>
      </c>
      <c r="I187" s="151">
        <v>302.79000000000002</v>
      </c>
      <c r="J187" s="151">
        <f>ROUND(I187*H187,2)</f>
        <v>13050.25</v>
      </c>
      <c r="K187" s="148" t="s">
        <v>162</v>
      </c>
      <c r="L187" s="30"/>
      <c r="M187" s="152" t="s">
        <v>1</v>
      </c>
      <c r="N187" s="153" t="s">
        <v>39</v>
      </c>
      <c r="O187" s="154">
        <v>0.78400000000000003</v>
      </c>
      <c r="P187" s="154">
        <f>O187*H187</f>
        <v>33.790400000000005</v>
      </c>
      <c r="Q187" s="154">
        <v>8.5650000000000004E-2</v>
      </c>
      <c r="R187" s="154">
        <f>Q187*H187</f>
        <v>3.6915150000000003</v>
      </c>
      <c r="S187" s="154">
        <v>0</v>
      </c>
      <c r="T187" s="15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6" t="s">
        <v>163</v>
      </c>
      <c r="AT187" s="156" t="s">
        <v>158</v>
      </c>
      <c r="AU187" s="156" t="s">
        <v>83</v>
      </c>
      <c r="AY187" s="17" t="s">
        <v>156</v>
      </c>
      <c r="BE187" s="157">
        <f>IF(N187="základní",J187,0)</f>
        <v>13050.25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81</v>
      </c>
      <c r="BK187" s="157">
        <f>ROUND(I187*H187,2)</f>
        <v>13050.25</v>
      </c>
      <c r="BL187" s="17" t="s">
        <v>163</v>
      </c>
      <c r="BM187" s="156" t="s">
        <v>486</v>
      </c>
    </row>
    <row r="188" spans="1:65" s="2" customFormat="1" ht="48">
      <c r="A188" s="29"/>
      <c r="B188" s="30"/>
      <c r="C188" s="29"/>
      <c r="D188" s="158" t="s">
        <v>165</v>
      </c>
      <c r="E188" s="29"/>
      <c r="F188" s="159" t="s">
        <v>274</v>
      </c>
      <c r="G188" s="29"/>
      <c r="H188" s="29"/>
      <c r="I188" s="29"/>
      <c r="J188" s="29"/>
      <c r="K188" s="29"/>
      <c r="L188" s="30"/>
      <c r="M188" s="160"/>
      <c r="N188" s="161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165</v>
      </c>
      <c r="AU188" s="17" t="s">
        <v>83</v>
      </c>
    </row>
    <row r="189" spans="1:65" s="13" customFormat="1">
      <c r="B189" s="162"/>
      <c r="D189" s="158" t="s">
        <v>167</v>
      </c>
      <c r="E189" s="163" t="s">
        <v>1</v>
      </c>
      <c r="F189" s="164" t="s">
        <v>487</v>
      </c>
      <c r="H189" s="165">
        <v>43.1</v>
      </c>
      <c r="L189" s="162"/>
      <c r="M189" s="166"/>
      <c r="N189" s="167"/>
      <c r="O189" s="167"/>
      <c r="P189" s="167"/>
      <c r="Q189" s="167"/>
      <c r="R189" s="167"/>
      <c r="S189" s="167"/>
      <c r="T189" s="168"/>
      <c r="AT189" s="163" t="s">
        <v>167</v>
      </c>
      <c r="AU189" s="163" t="s">
        <v>83</v>
      </c>
      <c r="AV189" s="13" t="s">
        <v>83</v>
      </c>
      <c r="AW189" s="13" t="s">
        <v>30</v>
      </c>
      <c r="AX189" s="13" t="s">
        <v>81</v>
      </c>
      <c r="AY189" s="163" t="s">
        <v>156</v>
      </c>
    </row>
    <row r="190" spans="1:65" s="2" customFormat="1" ht="16.5" customHeight="1">
      <c r="A190" s="29"/>
      <c r="B190" s="145"/>
      <c r="C190" s="176" t="s">
        <v>270</v>
      </c>
      <c r="D190" s="176" t="s">
        <v>254</v>
      </c>
      <c r="E190" s="177" t="s">
        <v>277</v>
      </c>
      <c r="F190" s="178" t="s">
        <v>278</v>
      </c>
      <c r="G190" s="179" t="s">
        <v>225</v>
      </c>
      <c r="H190" s="180">
        <v>26.986000000000001</v>
      </c>
      <c r="I190" s="181">
        <v>361.35</v>
      </c>
      <c r="J190" s="181">
        <f>ROUND(I190*H190,2)</f>
        <v>9751.39</v>
      </c>
      <c r="K190" s="178" t="s">
        <v>162</v>
      </c>
      <c r="L190" s="182"/>
      <c r="M190" s="183" t="s">
        <v>1</v>
      </c>
      <c r="N190" s="184" t="s">
        <v>39</v>
      </c>
      <c r="O190" s="154">
        <v>0</v>
      </c>
      <c r="P190" s="154">
        <f>O190*H190</f>
        <v>0</v>
      </c>
      <c r="Q190" s="154">
        <v>0.17599999999999999</v>
      </c>
      <c r="R190" s="154">
        <f>Q190*H190</f>
        <v>4.749536</v>
      </c>
      <c r="S190" s="154">
        <v>0</v>
      </c>
      <c r="T190" s="15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6" t="s">
        <v>208</v>
      </c>
      <c r="AT190" s="156" t="s">
        <v>254</v>
      </c>
      <c r="AU190" s="156" t="s">
        <v>83</v>
      </c>
      <c r="AY190" s="17" t="s">
        <v>156</v>
      </c>
      <c r="BE190" s="157">
        <f>IF(N190="základní",J190,0)</f>
        <v>9751.39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81</v>
      </c>
      <c r="BK190" s="157">
        <f>ROUND(I190*H190,2)</f>
        <v>9751.39</v>
      </c>
      <c r="BL190" s="17" t="s">
        <v>163</v>
      </c>
      <c r="BM190" s="156" t="s">
        <v>488</v>
      </c>
    </row>
    <row r="191" spans="1:65" s="2" customFormat="1">
      <c r="A191" s="29"/>
      <c r="B191" s="30"/>
      <c r="C191" s="29"/>
      <c r="D191" s="158" t="s">
        <v>165</v>
      </c>
      <c r="E191" s="29"/>
      <c r="F191" s="159" t="s">
        <v>278</v>
      </c>
      <c r="G191" s="29"/>
      <c r="H191" s="29"/>
      <c r="I191" s="29"/>
      <c r="J191" s="29"/>
      <c r="K191" s="29"/>
      <c r="L191" s="30"/>
      <c r="M191" s="160"/>
      <c r="N191" s="161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7" t="s">
        <v>165</v>
      </c>
      <c r="AU191" s="17" t="s">
        <v>83</v>
      </c>
    </row>
    <row r="192" spans="1:65" s="13" customFormat="1">
      <c r="B192" s="162"/>
      <c r="D192" s="158" t="s">
        <v>167</v>
      </c>
      <c r="E192" s="163" t="s">
        <v>1</v>
      </c>
      <c r="F192" s="164" t="s">
        <v>489</v>
      </c>
      <c r="H192" s="165">
        <v>26.2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167</v>
      </c>
      <c r="AU192" s="163" t="s">
        <v>83</v>
      </c>
      <c r="AV192" s="13" t="s">
        <v>83</v>
      </c>
      <c r="AW192" s="13" t="s">
        <v>30</v>
      </c>
      <c r="AX192" s="13" t="s">
        <v>81</v>
      </c>
      <c r="AY192" s="163" t="s">
        <v>156</v>
      </c>
    </row>
    <row r="193" spans="1:65" s="13" customFormat="1">
      <c r="B193" s="162"/>
      <c r="D193" s="158" t="s">
        <v>167</v>
      </c>
      <c r="F193" s="164" t="s">
        <v>490</v>
      </c>
      <c r="H193" s="165">
        <v>26.986000000000001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</v>
      </c>
      <c r="AX193" s="13" t="s">
        <v>81</v>
      </c>
      <c r="AY193" s="163" t="s">
        <v>156</v>
      </c>
    </row>
    <row r="194" spans="1:65" s="2" customFormat="1" ht="24" customHeight="1">
      <c r="A194" s="29"/>
      <c r="B194" s="145"/>
      <c r="C194" s="176" t="s">
        <v>276</v>
      </c>
      <c r="D194" s="176" t="s">
        <v>254</v>
      </c>
      <c r="E194" s="177" t="s">
        <v>283</v>
      </c>
      <c r="F194" s="178" t="s">
        <v>284</v>
      </c>
      <c r="G194" s="179" t="s">
        <v>225</v>
      </c>
      <c r="H194" s="180">
        <v>8.343</v>
      </c>
      <c r="I194" s="181">
        <v>618.4</v>
      </c>
      <c r="J194" s="181">
        <f>ROUND(I194*H194,2)</f>
        <v>5159.3100000000004</v>
      </c>
      <c r="K194" s="178" t="s">
        <v>162</v>
      </c>
      <c r="L194" s="182"/>
      <c r="M194" s="183" t="s">
        <v>1</v>
      </c>
      <c r="N194" s="184" t="s">
        <v>39</v>
      </c>
      <c r="O194" s="154">
        <v>0</v>
      </c>
      <c r="P194" s="154">
        <f>O194*H194</f>
        <v>0</v>
      </c>
      <c r="Q194" s="154">
        <v>0.17499999999999999</v>
      </c>
      <c r="R194" s="154">
        <f>Q194*H194</f>
        <v>1.4600249999999999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208</v>
      </c>
      <c r="AT194" s="156" t="s">
        <v>254</v>
      </c>
      <c r="AU194" s="156" t="s">
        <v>83</v>
      </c>
      <c r="AY194" s="17" t="s">
        <v>156</v>
      </c>
      <c r="BE194" s="157">
        <f>IF(N194="základní",J194,0)</f>
        <v>5159.3100000000004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81</v>
      </c>
      <c r="BK194" s="157">
        <f>ROUND(I194*H194,2)</f>
        <v>5159.3100000000004</v>
      </c>
      <c r="BL194" s="17" t="s">
        <v>163</v>
      </c>
      <c r="BM194" s="156" t="s">
        <v>491</v>
      </c>
    </row>
    <row r="195" spans="1:65" s="2" customFormat="1" ht="19.2">
      <c r="A195" s="29"/>
      <c r="B195" s="30"/>
      <c r="C195" s="29"/>
      <c r="D195" s="158" t="s">
        <v>165</v>
      </c>
      <c r="E195" s="29"/>
      <c r="F195" s="159" t="s">
        <v>284</v>
      </c>
      <c r="G195" s="29"/>
      <c r="H195" s="29"/>
      <c r="I195" s="29"/>
      <c r="J195" s="29"/>
      <c r="K195" s="29"/>
      <c r="L195" s="30"/>
      <c r="M195" s="160"/>
      <c r="N195" s="161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165</v>
      </c>
      <c r="AU195" s="17" t="s">
        <v>83</v>
      </c>
    </row>
    <row r="196" spans="1:65" s="13" customFormat="1">
      <c r="B196" s="162"/>
      <c r="D196" s="158" t="s">
        <v>167</v>
      </c>
      <c r="E196" s="163" t="s">
        <v>1</v>
      </c>
      <c r="F196" s="164" t="s">
        <v>492</v>
      </c>
      <c r="H196" s="165">
        <v>8.1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167</v>
      </c>
      <c r="AU196" s="163" t="s">
        <v>83</v>
      </c>
      <c r="AV196" s="13" t="s">
        <v>83</v>
      </c>
      <c r="AW196" s="13" t="s">
        <v>30</v>
      </c>
      <c r="AX196" s="13" t="s">
        <v>81</v>
      </c>
      <c r="AY196" s="163" t="s">
        <v>156</v>
      </c>
    </row>
    <row r="197" spans="1:65" s="13" customFormat="1">
      <c r="B197" s="162"/>
      <c r="D197" s="158" t="s">
        <v>167</v>
      </c>
      <c r="F197" s="164" t="s">
        <v>493</v>
      </c>
      <c r="H197" s="165">
        <v>8.343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</v>
      </c>
      <c r="AX197" s="13" t="s">
        <v>81</v>
      </c>
      <c r="AY197" s="163" t="s">
        <v>156</v>
      </c>
    </row>
    <row r="198" spans="1:65" s="2" customFormat="1" ht="16.5" customHeight="1">
      <c r="A198" s="29"/>
      <c r="B198" s="145"/>
      <c r="C198" s="176" t="s">
        <v>282</v>
      </c>
      <c r="D198" s="176" t="s">
        <v>254</v>
      </c>
      <c r="E198" s="177" t="s">
        <v>494</v>
      </c>
      <c r="F198" s="178" t="s">
        <v>495</v>
      </c>
      <c r="G198" s="179" t="s">
        <v>225</v>
      </c>
      <c r="H198" s="180">
        <v>9.0640000000000001</v>
      </c>
      <c r="I198" s="181">
        <v>711.66</v>
      </c>
      <c r="J198" s="181">
        <f>ROUND(I198*H198,2)</f>
        <v>6450.49</v>
      </c>
      <c r="K198" s="178" t="s">
        <v>1</v>
      </c>
      <c r="L198" s="182"/>
      <c r="M198" s="183" t="s">
        <v>1</v>
      </c>
      <c r="N198" s="184" t="s">
        <v>39</v>
      </c>
      <c r="O198" s="154">
        <v>0</v>
      </c>
      <c r="P198" s="154">
        <f>O198*H198</f>
        <v>0</v>
      </c>
      <c r="Q198" s="154">
        <v>0.1835</v>
      </c>
      <c r="R198" s="154">
        <f>Q198*H198</f>
        <v>1.6632439999999999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208</v>
      </c>
      <c r="AT198" s="156" t="s">
        <v>254</v>
      </c>
      <c r="AU198" s="156" t="s">
        <v>83</v>
      </c>
      <c r="AY198" s="17" t="s">
        <v>156</v>
      </c>
      <c r="BE198" s="157">
        <f>IF(N198="základní",J198,0)</f>
        <v>6450.49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81</v>
      </c>
      <c r="BK198" s="157">
        <f>ROUND(I198*H198,2)</f>
        <v>6450.49</v>
      </c>
      <c r="BL198" s="17" t="s">
        <v>163</v>
      </c>
      <c r="BM198" s="156" t="s">
        <v>496</v>
      </c>
    </row>
    <row r="199" spans="1:65" s="2" customFormat="1">
      <c r="A199" s="29"/>
      <c r="B199" s="30"/>
      <c r="C199" s="29"/>
      <c r="D199" s="158" t="s">
        <v>165</v>
      </c>
      <c r="E199" s="29"/>
      <c r="F199" s="159" t="s">
        <v>495</v>
      </c>
      <c r="G199" s="29"/>
      <c r="H199" s="29"/>
      <c r="I199" s="29"/>
      <c r="J199" s="29"/>
      <c r="K199" s="29"/>
      <c r="L199" s="30"/>
      <c r="M199" s="160"/>
      <c r="N199" s="161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165</v>
      </c>
      <c r="AU199" s="17" t="s">
        <v>83</v>
      </c>
    </row>
    <row r="200" spans="1:65" s="13" customFormat="1">
      <c r="B200" s="162"/>
      <c r="D200" s="158" t="s">
        <v>167</v>
      </c>
      <c r="E200" s="163" t="s">
        <v>1</v>
      </c>
      <c r="F200" s="164" t="s">
        <v>497</v>
      </c>
      <c r="H200" s="165">
        <v>8.8000000000000007</v>
      </c>
      <c r="L200" s="162"/>
      <c r="M200" s="166"/>
      <c r="N200" s="167"/>
      <c r="O200" s="167"/>
      <c r="P200" s="167"/>
      <c r="Q200" s="167"/>
      <c r="R200" s="167"/>
      <c r="S200" s="167"/>
      <c r="T200" s="168"/>
      <c r="AT200" s="163" t="s">
        <v>167</v>
      </c>
      <c r="AU200" s="163" t="s">
        <v>83</v>
      </c>
      <c r="AV200" s="13" t="s">
        <v>83</v>
      </c>
      <c r="AW200" s="13" t="s">
        <v>30</v>
      </c>
      <c r="AX200" s="13" t="s">
        <v>74</v>
      </c>
      <c r="AY200" s="163" t="s">
        <v>156</v>
      </c>
    </row>
    <row r="201" spans="1:65" s="14" customFormat="1">
      <c r="B201" s="169"/>
      <c r="D201" s="158" t="s">
        <v>167</v>
      </c>
      <c r="E201" s="170" t="s">
        <v>1</v>
      </c>
      <c r="F201" s="171" t="s">
        <v>172</v>
      </c>
      <c r="H201" s="172">
        <v>8.8000000000000007</v>
      </c>
      <c r="L201" s="169"/>
      <c r="M201" s="173"/>
      <c r="N201" s="174"/>
      <c r="O201" s="174"/>
      <c r="P201" s="174"/>
      <c r="Q201" s="174"/>
      <c r="R201" s="174"/>
      <c r="S201" s="174"/>
      <c r="T201" s="175"/>
      <c r="AT201" s="170" t="s">
        <v>167</v>
      </c>
      <c r="AU201" s="170" t="s">
        <v>83</v>
      </c>
      <c r="AV201" s="14" t="s">
        <v>163</v>
      </c>
      <c r="AW201" s="14" t="s">
        <v>30</v>
      </c>
      <c r="AX201" s="14" t="s">
        <v>81</v>
      </c>
      <c r="AY201" s="170" t="s">
        <v>156</v>
      </c>
    </row>
    <row r="202" spans="1:65" s="13" customFormat="1">
      <c r="B202" s="162"/>
      <c r="D202" s="158" t="s">
        <v>167</v>
      </c>
      <c r="F202" s="164" t="s">
        <v>498</v>
      </c>
      <c r="H202" s="165">
        <v>9.0640000000000001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</v>
      </c>
      <c r="AX202" s="13" t="s">
        <v>81</v>
      </c>
      <c r="AY202" s="163" t="s">
        <v>156</v>
      </c>
    </row>
    <row r="203" spans="1:65" s="12" customFormat="1" ht="22.95" customHeight="1">
      <c r="B203" s="133"/>
      <c r="D203" s="134" t="s">
        <v>73</v>
      </c>
      <c r="E203" s="143" t="s">
        <v>214</v>
      </c>
      <c r="F203" s="143" t="s">
        <v>288</v>
      </c>
      <c r="J203" s="144">
        <f>BK203</f>
        <v>74332.06</v>
      </c>
      <c r="L203" s="133"/>
      <c r="M203" s="137"/>
      <c r="N203" s="138"/>
      <c r="O203" s="138"/>
      <c r="P203" s="139">
        <f>P204+SUM(P205:P225)</f>
        <v>44.545400000000001</v>
      </c>
      <c r="Q203" s="138"/>
      <c r="R203" s="139">
        <f>R204+SUM(R205:R225)</f>
        <v>23.494038500000002</v>
      </c>
      <c r="S203" s="138"/>
      <c r="T203" s="140">
        <f>T204+SUM(T205:T225)</f>
        <v>37.925999999999995</v>
      </c>
      <c r="AR203" s="134" t="s">
        <v>81</v>
      </c>
      <c r="AT203" s="141" t="s">
        <v>73</v>
      </c>
      <c r="AU203" s="141" t="s">
        <v>81</v>
      </c>
      <c r="AY203" s="134" t="s">
        <v>156</v>
      </c>
      <c r="BK203" s="142">
        <f>BK204+SUM(BK205:BK225)</f>
        <v>74332.06</v>
      </c>
    </row>
    <row r="204" spans="1:65" s="2" customFormat="1" ht="24" customHeight="1">
      <c r="A204" s="29"/>
      <c r="B204" s="145"/>
      <c r="C204" s="146" t="s">
        <v>7</v>
      </c>
      <c r="D204" s="146" t="s">
        <v>158</v>
      </c>
      <c r="E204" s="147" t="s">
        <v>296</v>
      </c>
      <c r="F204" s="148" t="s">
        <v>297</v>
      </c>
      <c r="G204" s="149" t="s">
        <v>291</v>
      </c>
      <c r="H204" s="150">
        <v>6.6</v>
      </c>
      <c r="I204" s="151">
        <v>127.55</v>
      </c>
      <c r="J204" s="151">
        <f>ROUND(I204*H204,2)</f>
        <v>841.83</v>
      </c>
      <c r="K204" s="148" t="s">
        <v>162</v>
      </c>
      <c r="L204" s="30"/>
      <c r="M204" s="152" t="s">
        <v>1</v>
      </c>
      <c r="N204" s="153" t="s">
        <v>39</v>
      </c>
      <c r="O204" s="154">
        <v>0.13600000000000001</v>
      </c>
      <c r="P204" s="154">
        <f>O204*H204</f>
        <v>0.89760000000000006</v>
      </c>
      <c r="Q204" s="154">
        <v>8.0879999999999994E-2</v>
      </c>
      <c r="R204" s="154">
        <f>Q204*H204</f>
        <v>0.53380799999999995</v>
      </c>
      <c r="S204" s="154">
        <v>0</v>
      </c>
      <c r="T204" s="15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163</v>
      </c>
      <c r="AT204" s="156" t="s">
        <v>158</v>
      </c>
      <c r="AU204" s="156" t="s">
        <v>83</v>
      </c>
      <c r="AY204" s="17" t="s">
        <v>156</v>
      </c>
      <c r="BE204" s="157">
        <f>IF(N204="základní",J204,0)</f>
        <v>841.83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81</v>
      </c>
      <c r="BK204" s="157">
        <f>ROUND(I204*H204,2)</f>
        <v>841.83</v>
      </c>
      <c r="BL204" s="17" t="s">
        <v>163</v>
      </c>
      <c r="BM204" s="156" t="s">
        <v>499</v>
      </c>
    </row>
    <row r="205" spans="1:65" s="2" customFormat="1" ht="48">
      <c r="A205" s="29"/>
      <c r="B205" s="30"/>
      <c r="C205" s="29"/>
      <c r="D205" s="158" t="s">
        <v>165</v>
      </c>
      <c r="E205" s="29"/>
      <c r="F205" s="159" t="s">
        <v>299</v>
      </c>
      <c r="G205" s="29"/>
      <c r="H205" s="29"/>
      <c r="I205" s="29"/>
      <c r="J205" s="29"/>
      <c r="K205" s="29"/>
      <c r="L205" s="30"/>
      <c r="M205" s="160"/>
      <c r="N205" s="161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165</v>
      </c>
      <c r="AU205" s="17" t="s">
        <v>83</v>
      </c>
    </row>
    <row r="206" spans="1:65" s="13" customFormat="1">
      <c r="B206" s="162"/>
      <c r="D206" s="158" t="s">
        <v>167</v>
      </c>
      <c r="E206" s="163" t="s">
        <v>1</v>
      </c>
      <c r="F206" s="164" t="s">
        <v>500</v>
      </c>
      <c r="H206" s="165">
        <v>6.6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156</v>
      </c>
    </row>
    <row r="207" spans="1:65" s="2" customFormat="1" ht="16.5" customHeight="1">
      <c r="A207" s="29"/>
      <c r="B207" s="145"/>
      <c r="C207" s="176" t="s">
        <v>295</v>
      </c>
      <c r="D207" s="176" t="s">
        <v>254</v>
      </c>
      <c r="E207" s="177" t="s">
        <v>301</v>
      </c>
      <c r="F207" s="178" t="s">
        <v>302</v>
      </c>
      <c r="G207" s="179" t="s">
        <v>291</v>
      </c>
      <c r="H207" s="180">
        <v>6.6660000000000004</v>
      </c>
      <c r="I207" s="181">
        <v>137.66999999999999</v>
      </c>
      <c r="J207" s="181">
        <f>ROUND(I207*H207,2)</f>
        <v>917.71</v>
      </c>
      <c r="K207" s="178" t="s">
        <v>162</v>
      </c>
      <c r="L207" s="182"/>
      <c r="M207" s="183" t="s">
        <v>1</v>
      </c>
      <c r="N207" s="184" t="s">
        <v>39</v>
      </c>
      <c r="O207" s="154">
        <v>0</v>
      </c>
      <c r="P207" s="154">
        <f>O207*H207</f>
        <v>0</v>
      </c>
      <c r="Q207" s="154">
        <v>4.5999999999999999E-2</v>
      </c>
      <c r="R207" s="154">
        <f>Q207*H207</f>
        <v>0.30663600000000002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208</v>
      </c>
      <c r="AT207" s="156" t="s">
        <v>254</v>
      </c>
      <c r="AU207" s="156" t="s">
        <v>83</v>
      </c>
      <c r="AY207" s="17" t="s">
        <v>156</v>
      </c>
      <c r="BE207" s="157">
        <f>IF(N207="základní",J207,0)</f>
        <v>917.71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917.71</v>
      </c>
      <c r="BL207" s="17" t="s">
        <v>163</v>
      </c>
      <c r="BM207" s="156" t="s">
        <v>501</v>
      </c>
    </row>
    <row r="208" spans="1:65" s="2" customFormat="1">
      <c r="A208" s="29"/>
      <c r="B208" s="30"/>
      <c r="C208" s="29"/>
      <c r="D208" s="158" t="s">
        <v>165</v>
      </c>
      <c r="E208" s="29"/>
      <c r="F208" s="159" t="s">
        <v>302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500</v>
      </c>
      <c r="H209" s="165">
        <v>6.6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13" customFormat="1">
      <c r="B210" s="162"/>
      <c r="D210" s="158" t="s">
        <v>167</v>
      </c>
      <c r="F210" s="164" t="s">
        <v>502</v>
      </c>
      <c r="H210" s="165">
        <v>6.6660000000000004</v>
      </c>
      <c r="L210" s="162"/>
      <c r="M210" s="166"/>
      <c r="N210" s="167"/>
      <c r="O210" s="167"/>
      <c r="P210" s="167"/>
      <c r="Q210" s="167"/>
      <c r="R210" s="167"/>
      <c r="S210" s="167"/>
      <c r="T210" s="168"/>
      <c r="AT210" s="163" t="s">
        <v>167</v>
      </c>
      <c r="AU210" s="163" t="s">
        <v>83</v>
      </c>
      <c r="AV210" s="13" t="s">
        <v>83</v>
      </c>
      <c r="AW210" s="13" t="s">
        <v>3</v>
      </c>
      <c r="AX210" s="13" t="s">
        <v>81</v>
      </c>
      <c r="AY210" s="163" t="s">
        <v>156</v>
      </c>
    </row>
    <row r="211" spans="1:65" s="2" customFormat="1" ht="24" customHeight="1">
      <c r="A211" s="29"/>
      <c r="B211" s="145"/>
      <c r="C211" s="146" t="s">
        <v>300</v>
      </c>
      <c r="D211" s="146" t="s">
        <v>158</v>
      </c>
      <c r="E211" s="147" t="s">
        <v>318</v>
      </c>
      <c r="F211" s="148" t="s">
        <v>319</v>
      </c>
      <c r="G211" s="149" t="s">
        <v>291</v>
      </c>
      <c r="H211" s="150">
        <v>6.5</v>
      </c>
      <c r="I211" s="151">
        <v>397.32</v>
      </c>
      <c r="J211" s="151">
        <f>ROUND(I211*H211,2)</f>
        <v>2582.58</v>
      </c>
      <c r="K211" s="148" t="s">
        <v>162</v>
      </c>
      <c r="L211" s="30"/>
      <c r="M211" s="152" t="s">
        <v>1</v>
      </c>
      <c r="N211" s="153" t="s">
        <v>39</v>
      </c>
      <c r="O211" s="154">
        <v>0.26800000000000002</v>
      </c>
      <c r="P211" s="154">
        <f>O211*H211</f>
        <v>1.742</v>
      </c>
      <c r="Q211" s="154">
        <v>0.15540000000000001</v>
      </c>
      <c r="R211" s="154">
        <f>Q211*H211</f>
        <v>1.0101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163</v>
      </c>
      <c r="AT211" s="156" t="s">
        <v>158</v>
      </c>
      <c r="AU211" s="156" t="s">
        <v>83</v>
      </c>
      <c r="AY211" s="17" t="s">
        <v>156</v>
      </c>
      <c r="BE211" s="157">
        <f>IF(N211="základní",J211,0)</f>
        <v>2582.58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81</v>
      </c>
      <c r="BK211" s="157">
        <f>ROUND(I211*H211,2)</f>
        <v>2582.58</v>
      </c>
      <c r="BL211" s="17" t="s">
        <v>163</v>
      </c>
      <c r="BM211" s="156" t="s">
        <v>503</v>
      </c>
    </row>
    <row r="212" spans="1:65" s="2" customFormat="1" ht="28.8">
      <c r="A212" s="29"/>
      <c r="B212" s="30"/>
      <c r="C212" s="29"/>
      <c r="D212" s="158" t="s">
        <v>165</v>
      </c>
      <c r="E212" s="29"/>
      <c r="F212" s="159" t="s">
        <v>321</v>
      </c>
      <c r="G212" s="29"/>
      <c r="H212" s="29"/>
      <c r="I212" s="29"/>
      <c r="J212" s="29"/>
      <c r="K212" s="29"/>
      <c r="L212" s="30"/>
      <c r="M212" s="160"/>
      <c r="N212" s="161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165</v>
      </c>
      <c r="AU212" s="17" t="s">
        <v>83</v>
      </c>
    </row>
    <row r="213" spans="1:65" s="13" customFormat="1">
      <c r="B213" s="162"/>
      <c r="D213" s="158" t="s">
        <v>167</v>
      </c>
      <c r="E213" s="163" t="s">
        <v>1</v>
      </c>
      <c r="F213" s="164" t="s">
        <v>504</v>
      </c>
      <c r="H213" s="165">
        <v>6.5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167</v>
      </c>
      <c r="AU213" s="163" t="s">
        <v>83</v>
      </c>
      <c r="AV213" s="13" t="s">
        <v>83</v>
      </c>
      <c r="AW213" s="13" t="s">
        <v>30</v>
      </c>
      <c r="AX213" s="13" t="s">
        <v>81</v>
      </c>
      <c r="AY213" s="163" t="s">
        <v>156</v>
      </c>
    </row>
    <row r="214" spans="1:65" s="2" customFormat="1" ht="24" customHeight="1">
      <c r="A214" s="29"/>
      <c r="B214" s="145"/>
      <c r="C214" s="176" t="s">
        <v>305</v>
      </c>
      <c r="D214" s="176" t="s">
        <v>254</v>
      </c>
      <c r="E214" s="177" t="s">
        <v>323</v>
      </c>
      <c r="F214" s="178" t="s">
        <v>324</v>
      </c>
      <c r="G214" s="179" t="s">
        <v>291</v>
      </c>
      <c r="H214" s="180">
        <v>6.5650000000000004</v>
      </c>
      <c r="I214" s="181">
        <v>139.63</v>
      </c>
      <c r="J214" s="181">
        <f>ROUND(I214*H214,2)</f>
        <v>916.67</v>
      </c>
      <c r="K214" s="178" t="s">
        <v>162</v>
      </c>
      <c r="L214" s="182"/>
      <c r="M214" s="183" t="s">
        <v>1</v>
      </c>
      <c r="N214" s="184" t="s">
        <v>39</v>
      </c>
      <c r="O214" s="154">
        <v>0</v>
      </c>
      <c r="P214" s="154">
        <f>O214*H214</f>
        <v>0</v>
      </c>
      <c r="Q214" s="154">
        <v>4.8300000000000003E-2</v>
      </c>
      <c r="R214" s="154">
        <f>Q214*H214</f>
        <v>0.31708950000000002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208</v>
      </c>
      <c r="AT214" s="156" t="s">
        <v>254</v>
      </c>
      <c r="AU214" s="156" t="s">
        <v>83</v>
      </c>
      <c r="AY214" s="17" t="s">
        <v>156</v>
      </c>
      <c r="BE214" s="157">
        <f>IF(N214="základní",J214,0)</f>
        <v>916.67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81</v>
      </c>
      <c r="BK214" s="157">
        <f>ROUND(I214*H214,2)</f>
        <v>916.67</v>
      </c>
      <c r="BL214" s="17" t="s">
        <v>163</v>
      </c>
      <c r="BM214" s="156" t="s">
        <v>505</v>
      </c>
    </row>
    <row r="215" spans="1:65" s="2" customFormat="1">
      <c r="A215" s="29"/>
      <c r="B215" s="30"/>
      <c r="C215" s="29"/>
      <c r="D215" s="158" t="s">
        <v>165</v>
      </c>
      <c r="E215" s="29"/>
      <c r="F215" s="159" t="s">
        <v>324</v>
      </c>
      <c r="G215" s="29"/>
      <c r="H215" s="29"/>
      <c r="I215" s="29"/>
      <c r="J215" s="29"/>
      <c r="K215" s="29"/>
      <c r="L215" s="30"/>
      <c r="M215" s="160"/>
      <c r="N215" s="161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165</v>
      </c>
      <c r="AU215" s="17" t="s">
        <v>83</v>
      </c>
    </row>
    <row r="216" spans="1:65" s="13" customFormat="1">
      <c r="B216" s="162"/>
      <c r="D216" s="158" t="s">
        <v>167</v>
      </c>
      <c r="E216" s="163" t="s">
        <v>1</v>
      </c>
      <c r="F216" s="164" t="s">
        <v>504</v>
      </c>
      <c r="H216" s="165">
        <v>6.5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167</v>
      </c>
      <c r="AU216" s="163" t="s">
        <v>83</v>
      </c>
      <c r="AV216" s="13" t="s">
        <v>83</v>
      </c>
      <c r="AW216" s="13" t="s">
        <v>30</v>
      </c>
      <c r="AX216" s="13" t="s">
        <v>81</v>
      </c>
      <c r="AY216" s="163" t="s">
        <v>156</v>
      </c>
    </row>
    <row r="217" spans="1:65" s="13" customFormat="1">
      <c r="B217" s="162"/>
      <c r="D217" s="158" t="s">
        <v>167</v>
      </c>
      <c r="F217" s="164" t="s">
        <v>506</v>
      </c>
      <c r="H217" s="165">
        <v>6.5650000000000004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167</v>
      </c>
      <c r="AU217" s="163" t="s">
        <v>83</v>
      </c>
      <c r="AV217" s="13" t="s">
        <v>83</v>
      </c>
      <c r="AW217" s="13" t="s">
        <v>3</v>
      </c>
      <c r="AX217" s="13" t="s">
        <v>81</v>
      </c>
      <c r="AY217" s="163" t="s">
        <v>156</v>
      </c>
    </row>
    <row r="218" spans="1:65" s="2" customFormat="1" ht="24" customHeight="1">
      <c r="A218" s="29"/>
      <c r="B218" s="145"/>
      <c r="C218" s="146" t="s">
        <v>311</v>
      </c>
      <c r="D218" s="146" t="s">
        <v>158</v>
      </c>
      <c r="E218" s="147" t="s">
        <v>327</v>
      </c>
      <c r="F218" s="148" t="s">
        <v>328</v>
      </c>
      <c r="G218" s="149" t="s">
        <v>291</v>
      </c>
      <c r="H218" s="150">
        <v>121.9</v>
      </c>
      <c r="I218" s="151">
        <v>388.09</v>
      </c>
      <c r="J218" s="151">
        <f>ROUND(I218*H218,2)</f>
        <v>47308.17</v>
      </c>
      <c r="K218" s="148" t="s">
        <v>162</v>
      </c>
      <c r="L218" s="30"/>
      <c r="M218" s="152" t="s">
        <v>1</v>
      </c>
      <c r="N218" s="153" t="s">
        <v>39</v>
      </c>
      <c r="O218" s="154">
        <v>0.216</v>
      </c>
      <c r="P218" s="154">
        <f>O218*H218</f>
        <v>26.330400000000001</v>
      </c>
      <c r="Q218" s="154">
        <v>0.1295</v>
      </c>
      <c r="R218" s="154">
        <f>Q218*H218</f>
        <v>15.786050000000001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47308.17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47308.17</v>
      </c>
      <c r="BL218" s="17" t="s">
        <v>163</v>
      </c>
      <c r="BM218" s="156" t="s">
        <v>507</v>
      </c>
    </row>
    <row r="219" spans="1:65" s="2" customFormat="1" ht="38.4">
      <c r="A219" s="29"/>
      <c r="B219" s="30"/>
      <c r="C219" s="29"/>
      <c r="D219" s="158" t="s">
        <v>165</v>
      </c>
      <c r="E219" s="29"/>
      <c r="F219" s="159" t="s">
        <v>330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508</v>
      </c>
      <c r="H220" s="165">
        <v>121.9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16.5" customHeight="1">
      <c r="A221" s="29"/>
      <c r="B221" s="145"/>
      <c r="C221" s="176" t="s">
        <v>317</v>
      </c>
      <c r="D221" s="176" t="s">
        <v>254</v>
      </c>
      <c r="E221" s="177" t="s">
        <v>333</v>
      </c>
      <c r="F221" s="178" t="s">
        <v>334</v>
      </c>
      <c r="G221" s="179" t="s">
        <v>291</v>
      </c>
      <c r="H221" s="180">
        <v>123.119</v>
      </c>
      <c r="I221" s="181">
        <v>119.51</v>
      </c>
      <c r="J221" s="181">
        <f>ROUND(I221*H221,2)</f>
        <v>14713.95</v>
      </c>
      <c r="K221" s="178" t="s">
        <v>162</v>
      </c>
      <c r="L221" s="182"/>
      <c r="M221" s="183" t="s">
        <v>1</v>
      </c>
      <c r="N221" s="184" t="s">
        <v>39</v>
      </c>
      <c r="O221" s="154">
        <v>0</v>
      </c>
      <c r="P221" s="154">
        <f>O221*H221</f>
        <v>0</v>
      </c>
      <c r="Q221" s="154">
        <v>4.4999999999999998E-2</v>
      </c>
      <c r="R221" s="154">
        <f>Q221*H221</f>
        <v>5.5403549999999999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208</v>
      </c>
      <c r="AT221" s="156" t="s">
        <v>254</v>
      </c>
      <c r="AU221" s="156" t="s">
        <v>83</v>
      </c>
      <c r="AY221" s="17" t="s">
        <v>156</v>
      </c>
      <c r="BE221" s="157">
        <f>IF(N221="základní",J221,0)</f>
        <v>14713.95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14713.95</v>
      </c>
      <c r="BL221" s="17" t="s">
        <v>163</v>
      </c>
      <c r="BM221" s="156" t="s">
        <v>509</v>
      </c>
    </row>
    <row r="222" spans="1:65" s="2" customFormat="1">
      <c r="A222" s="29"/>
      <c r="B222" s="30"/>
      <c r="C222" s="29"/>
      <c r="D222" s="158" t="s">
        <v>165</v>
      </c>
      <c r="E222" s="29"/>
      <c r="F222" s="159" t="s">
        <v>334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508</v>
      </c>
      <c r="H223" s="165">
        <v>121.9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13" customFormat="1">
      <c r="B224" s="162"/>
      <c r="D224" s="158" t="s">
        <v>167</v>
      </c>
      <c r="F224" s="164" t="s">
        <v>510</v>
      </c>
      <c r="H224" s="165">
        <v>123.119</v>
      </c>
      <c r="L224" s="162"/>
      <c r="M224" s="166"/>
      <c r="N224" s="167"/>
      <c r="O224" s="167"/>
      <c r="P224" s="167"/>
      <c r="Q224" s="167"/>
      <c r="R224" s="167"/>
      <c r="S224" s="167"/>
      <c r="T224" s="168"/>
      <c r="AT224" s="163" t="s">
        <v>167</v>
      </c>
      <c r="AU224" s="163" t="s">
        <v>83</v>
      </c>
      <c r="AV224" s="13" t="s">
        <v>83</v>
      </c>
      <c r="AW224" s="13" t="s">
        <v>3</v>
      </c>
      <c r="AX224" s="13" t="s">
        <v>81</v>
      </c>
      <c r="AY224" s="163" t="s">
        <v>156</v>
      </c>
    </row>
    <row r="225" spans="1:65" s="12" customFormat="1" ht="20.85" customHeight="1">
      <c r="B225" s="133"/>
      <c r="D225" s="134" t="s">
        <v>73</v>
      </c>
      <c r="E225" s="143" t="s">
        <v>354</v>
      </c>
      <c r="F225" s="143" t="s">
        <v>355</v>
      </c>
      <c r="J225" s="144">
        <f>BK225</f>
        <v>7051.15</v>
      </c>
      <c r="L225" s="133"/>
      <c r="M225" s="137"/>
      <c r="N225" s="138"/>
      <c r="O225" s="138"/>
      <c r="P225" s="139">
        <f>SUM(P226:P231)</f>
        <v>15.575400000000002</v>
      </c>
      <c r="Q225" s="138"/>
      <c r="R225" s="139">
        <f>SUM(R226:R231)</f>
        <v>0</v>
      </c>
      <c r="S225" s="138"/>
      <c r="T225" s="140">
        <f>SUM(T226:T231)</f>
        <v>37.925999999999995</v>
      </c>
      <c r="AR225" s="134" t="s">
        <v>81</v>
      </c>
      <c r="AT225" s="141" t="s">
        <v>73</v>
      </c>
      <c r="AU225" s="141" t="s">
        <v>83</v>
      </c>
      <c r="AY225" s="134" t="s">
        <v>156</v>
      </c>
      <c r="BK225" s="142">
        <f>SUM(BK226:BK231)</f>
        <v>7051.15</v>
      </c>
    </row>
    <row r="226" spans="1:65" s="2" customFormat="1" ht="24" customHeight="1">
      <c r="A226" s="29"/>
      <c r="B226" s="145"/>
      <c r="C226" s="146" t="s">
        <v>322</v>
      </c>
      <c r="D226" s="146" t="s">
        <v>158</v>
      </c>
      <c r="E226" s="147" t="s">
        <v>370</v>
      </c>
      <c r="F226" s="148" t="s">
        <v>371</v>
      </c>
      <c r="G226" s="149" t="s">
        <v>225</v>
      </c>
      <c r="H226" s="150">
        <v>128.4</v>
      </c>
      <c r="I226" s="151">
        <v>52.83</v>
      </c>
      <c r="J226" s="151">
        <f>ROUND(I226*H226,2)</f>
        <v>6783.37</v>
      </c>
      <c r="K226" s="148" t="s">
        <v>162</v>
      </c>
      <c r="L226" s="30"/>
      <c r="M226" s="152" t="s">
        <v>1</v>
      </c>
      <c r="N226" s="153" t="s">
        <v>39</v>
      </c>
      <c r="O226" s="154">
        <v>0.11600000000000001</v>
      </c>
      <c r="P226" s="154">
        <f>O226*H226</f>
        <v>14.894400000000001</v>
      </c>
      <c r="Q226" s="154">
        <v>0</v>
      </c>
      <c r="R226" s="154">
        <f>Q226*H226</f>
        <v>0</v>
      </c>
      <c r="S226" s="154">
        <v>0.28999999999999998</v>
      </c>
      <c r="T226" s="155">
        <f>S226*H226</f>
        <v>37.235999999999997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163</v>
      </c>
      <c r="AT226" s="156" t="s">
        <v>158</v>
      </c>
      <c r="AU226" s="156" t="s">
        <v>178</v>
      </c>
      <c r="AY226" s="17" t="s">
        <v>156</v>
      </c>
      <c r="BE226" s="157">
        <f>IF(N226="základní",J226,0)</f>
        <v>6783.37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81</v>
      </c>
      <c r="BK226" s="157">
        <f>ROUND(I226*H226,2)</f>
        <v>6783.37</v>
      </c>
      <c r="BL226" s="17" t="s">
        <v>163</v>
      </c>
      <c r="BM226" s="156" t="s">
        <v>511</v>
      </c>
    </row>
    <row r="227" spans="1:65" s="2" customFormat="1" ht="38.4">
      <c r="A227" s="29"/>
      <c r="B227" s="30"/>
      <c r="C227" s="29"/>
      <c r="D227" s="158" t="s">
        <v>165</v>
      </c>
      <c r="E227" s="29"/>
      <c r="F227" s="159" t="s">
        <v>373</v>
      </c>
      <c r="G227" s="29"/>
      <c r="H227" s="29"/>
      <c r="I227" s="29"/>
      <c r="J227" s="29"/>
      <c r="K227" s="29"/>
      <c r="L227" s="30"/>
      <c r="M227" s="160"/>
      <c r="N227" s="161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165</v>
      </c>
      <c r="AU227" s="17" t="s">
        <v>178</v>
      </c>
    </row>
    <row r="228" spans="1:65" s="13" customFormat="1">
      <c r="B228" s="162"/>
      <c r="D228" s="158" t="s">
        <v>167</v>
      </c>
      <c r="E228" s="163" t="s">
        <v>1</v>
      </c>
      <c r="F228" s="164" t="s">
        <v>512</v>
      </c>
      <c r="H228" s="165">
        <v>128.4</v>
      </c>
      <c r="L228" s="162"/>
      <c r="M228" s="166"/>
      <c r="N228" s="167"/>
      <c r="O228" s="167"/>
      <c r="P228" s="167"/>
      <c r="Q228" s="167"/>
      <c r="R228" s="167"/>
      <c r="S228" s="167"/>
      <c r="T228" s="168"/>
      <c r="AT228" s="163" t="s">
        <v>167</v>
      </c>
      <c r="AU228" s="163" t="s">
        <v>178</v>
      </c>
      <c r="AV228" s="13" t="s">
        <v>83</v>
      </c>
      <c r="AW228" s="13" t="s">
        <v>30</v>
      </c>
      <c r="AX228" s="13" t="s">
        <v>81</v>
      </c>
      <c r="AY228" s="163" t="s">
        <v>156</v>
      </c>
    </row>
    <row r="229" spans="1:65" s="2" customFormat="1" ht="16.5" customHeight="1">
      <c r="A229" s="29"/>
      <c r="B229" s="145"/>
      <c r="C229" s="146" t="s">
        <v>326</v>
      </c>
      <c r="D229" s="146" t="s">
        <v>158</v>
      </c>
      <c r="E229" s="147" t="s">
        <v>387</v>
      </c>
      <c r="F229" s="148" t="s">
        <v>388</v>
      </c>
      <c r="G229" s="149" t="s">
        <v>291</v>
      </c>
      <c r="H229" s="150">
        <v>3</v>
      </c>
      <c r="I229" s="151">
        <v>89.26</v>
      </c>
      <c r="J229" s="151">
        <f>ROUND(I229*H229,2)</f>
        <v>267.77999999999997</v>
      </c>
      <c r="K229" s="148" t="s">
        <v>162</v>
      </c>
      <c r="L229" s="30"/>
      <c r="M229" s="152" t="s">
        <v>1</v>
      </c>
      <c r="N229" s="153" t="s">
        <v>39</v>
      </c>
      <c r="O229" s="154">
        <v>0.22700000000000001</v>
      </c>
      <c r="P229" s="154">
        <f>O229*H229</f>
        <v>0.68100000000000005</v>
      </c>
      <c r="Q229" s="154">
        <v>0</v>
      </c>
      <c r="R229" s="154">
        <f>Q229*H229</f>
        <v>0</v>
      </c>
      <c r="S229" s="154">
        <v>0.23</v>
      </c>
      <c r="T229" s="155">
        <f>S229*H229</f>
        <v>0.69000000000000006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163</v>
      </c>
      <c r="AT229" s="156" t="s">
        <v>158</v>
      </c>
      <c r="AU229" s="156" t="s">
        <v>178</v>
      </c>
      <c r="AY229" s="17" t="s">
        <v>156</v>
      </c>
      <c r="BE229" s="157">
        <f>IF(N229="základní",J229,0)</f>
        <v>267.77999999999997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81</v>
      </c>
      <c r="BK229" s="157">
        <f>ROUND(I229*H229,2)</f>
        <v>267.77999999999997</v>
      </c>
      <c r="BL229" s="17" t="s">
        <v>163</v>
      </c>
      <c r="BM229" s="156" t="s">
        <v>513</v>
      </c>
    </row>
    <row r="230" spans="1:65" s="2" customFormat="1" ht="28.8">
      <c r="A230" s="29"/>
      <c r="B230" s="30"/>
      <c r="C230" s="29"/>
      <c r="D230" s="158" t="s">
        <v>165</v>
      </c>
      <c r="E230" s="29"/>
      <c r="F230" s="159" t="s">
        <v>390</v>
      </c>
      <c r="G230" s="29"/>
      <c r="H230" s="29"/>
      <c r="I230" s="29"/>
      <c r="J230" s="29"/>
      <c r="K230" s="29"/>
      <c r="L230" s="30"/>
      <c r="M230" s="160"/>
      <c r="N230" s="161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165</v>
      </c>
      <c r="AU230" s="17" t="s">
        <v>178</v>
      </c>
    </row>
    <row r="231" spans="1:65" s="13" customFormat="1">
      <c r="B231" s="162"/>
      <c r="D231" s="158" t="s">
        <v>167</v>
      </c>
      <c r="E231" s="163" t="s">
        <v>1</v>
      </c>
      <c r="F231" s="164" t="s">
        <v>514</v>
      </c>
      <c r="H231" s="165">
        <v>3</v>
      </c>
      <c r="L231" s="162"/>
      <c r="M231" s="166"/>
      <c r="N231" s="167"/>
      <c r="O231" s="167"/>
      <c r="P231" s="167"/>
      <c r="Q231" s="167"/>
      <c r="R231" s="167"/>
      <c r="S231" s="167"/>
      <c r="T231" s="168"/>
      <c r="AT231" s="163" t="s">
        <v>167</v>
      </c>
      <c r="AU231" s="163" t="s">
        <v>178</v>
      </c>
      <c r="AV231" s="13" t="s">
        <v>83</v>
      </c>
      <c r="AW231" s="13" t="s">
        <v>30</v>
      </c>
      <c r="AX231" s="13" t="s">
        <v>81</v>
      </c>
      <c r="AY231" s="163" t="s">
        <v>156</v>
      </c>
    </row>
    <row r="232" spans="1:65" s="12" customFormat="1" ht="22.95" customHeight="1">
      <c r="B232" s="133"/>
      <c r="D232" s="134" t="s">
        <v>73</v>
      </c>
      <c r="E232" s="143" t="s">
        <v>392</v>
      </c>
      <c r="F232" s="143" t="s">
        <v>393</v>
      </c>
      <c r="J232" s="144">
        <f>BK232</f>
        <v>15527.439999999999</v>
      </c>
      <c r="L232" s="133"/>
      <c r="M232" s="137"/>
      <c r="N232" s="138"/>
      <c r="O232" s="138"/>
      <c r="P232" s="139">
        <f>SUM(P233:P250)</f>
        <v>2.5934579999999996</v>
      </c>
      <c r="Q232" s="138"/>
      <c r="R232" s="139">
        <f>SUM(R233:R250)</f>
        <v>0</v>
      </c>
      <c r="S232" s="138"/>
      <c r="T232" s="140">
        <f>SUM(T233:T250)</f>
        <v>0</v>
      </c>
      <c r="AR232" s="134" t="s">
        <v>81</v>
      </c>
      <c r="AT232" s="141" t="s">
        <v>73</v>
      </c>
      <c r="AU232" s="141" t="s">
        <v>81</v>
      </c>
      <c r="AY232" s="134" t="s">
        <v>156</v>
      </c>
      <c r="BK232" s="142">
        <f>SUM(BK233:BK250)</f>
        <v>15527.439999999999</v>
      </c>
    </row>
    <row r="233" spans="1:65" s="2" customFormat="1" ht="16.5" customHeight="1">
      <c r="A233" s="29"/>
      <c r="B233" s="145"/>
      <c r="C233" s="146" t="s">
        <v>332</v>
      </c>
      <c r="D233" s="146" t="s">
        <v>158</v>
      </c>
      <c r="E233" s="147" t="s">
        <v>395</v>
      </c>
      <c r="F233" s="148" t="s">
        <v>396</v>
      </c>
      <c r="G233" s="149" t="s">
        <v>217</v>
      </c>
      <c r="H233" s="150">
        <v>37.235999999999997</v>
      </c>
      <c r="I233" s="151">
        <v>81.58</v>
      </c>
      <c r="J233" s="151">
        <f>ROUND(I233*H233,2)</f>
        <v>3037.71</v>
      </c>
      <c r="K233" s="148" t="s">
        <v>162</v>
      </c>
      <c r="L233" s="30"/>
      <c r="M233" s="152" t="s">
        <v>1</v>
      </c>
      <c r="N233" s="153" t="s">
        <v>39</v>
      </c>
      <c r="O233" s="154">
        <v>0.03</v>
      </c>
      <c r="P233" s="154">
        <f>O233*H233</f>
        <v>1.1170799999999999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6" t="s">
        <v>163</v>
      </c>
      <c r="AT233" s="156" t="s">
        <v>158</v>
      </c>
      <c r="AU233" s="156" t="s">
        <v>83</v>
      </c>
      <c r="AY233" s="17" t="s">
        <v>156</v>
      </c>
      <c r="BE233" s="157">
        <f>IF(N233="základní",J233,0)</f>
        <v>3037.71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81</v>
      </c>
      <c r="BK233" s="157">
        <f>ROUND(I233*H233,2)</f>
        <v>3037.71</v>
      </c>
      <c r="BL233" s="17" t="s">
        <v>163</v>
      </c>
      <c r="BM233" s="156" t="s">
        <v>515</v>
      </c>
    </row>
    <row r="234" spans="1:65" s="2" customFormat="1" ht="28.8">
      <c r="A234" s="29"/>
      <c r="B234" s="30"/>
      <c r="C234" s="29"/>
      <c r="D234" s="158" t="s">
        <v>165</v>
      </c>
      <c r="E234" s="29"/>
      <c r="F234" s="159" t="s">
        <v>398</v>
      </c>
      <c r="G234" s="29"/>
      <c r="H234" s="29"/>
      <c r="I234" s="29"/>
      <c r="J234" s="29"/>
      <c r="K234" s="29"/>
      <c r="L234" s="30"/>
      <c r="M234" s="160"/>
      <c r="N234" s="161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165</v>
      </c>
      <c r="AU234" s="17" t="s">
        <v>83</v>
      </c>
    </row>
    <row r="235" spans="1:65" s="13" customFormat="1">
      <c r="B235" s="162"/>
      <c r="D235" s="158" t="s">
        <v>167</v>
      </c>
      <c r="E235" s="163" t="s">
        <v>1</v>
      </c>
      <c r="F235" s="164" t="s">
        <v>516</v>
      </c>
      <c r="H235" s="165">
        <v>37.235999999999997</v>
      </c>
      <c r="L235" s="162"/>
      <c r="M235" s="166"/>
      <c r="N235" s="167"/>
      <c r="O235" s="167"/>
      <c r="P235" s="167"/>
      <c r="Q235" s="167"/>
      <c r="R235" s="167"/>
      <c r="S235" s="167"/>
      <c r="T235" s="168"/>
      <c r="AT235" s="163" t="s">
        <v>167</v>
      </c>
      <c r="AU235" s="163" t="s">
        <v>83</v>
      </c>
      <c r="AV235" s="13" t="s">
        <v>83</v>
      </c>
      <c r="AW235" s="13" t="s">
        <v>30</v>
      </c>
      <c r="AX235" s="13" t="s">
        <v>81</v>
      </c>
      <c r="AY235" s="163" t="s">
        <v>156</v>
      </c>
    </row>
    <row r="236" spans="1:65" s="2" customFormat="1" ht="24" customHeight="1">
      <c r="A236" s="29"/>
      <c r="B236" s="145"/>
      <c r="C236" s="146" t="s">
        <v>337</v>
      </c>
      <c r="D236" s="146" t="s">
        <v>158</v>
      </c>
      <c r="E236" s="147" t="s">
        <v>401</v>
      </c>
      <c r="F236" s="148" t="s">
        <v>402</v>
      </c>
      <c r="G236" s="149" t="s">
        <v>217</v>
      </c>
      <c r="H236" s="150">
        <v>707.48400000000004</v>
      </c>
      <c r="I236" s="151">
        <v>7.37</v>
      </c>
      <c r="J236" s="151">
        <f>ROUND(I236*H236,2)</f>
        <v>5214.16</v>
      </c>
      <c r="K236" s="148" t="s">
        <v>162</v>
      </c>
      <c r="L236" s="30"/>
      <c r="M236" s="152" t="s">
        <v>1</v>
      </c>
      <c r="N236" s="153" t="s">
        <v>39</v>
      </c>
      <c r="O236" s="154">
        <v>2E-3</v>
      </c>
      <c r="P236" s="154">
        <f>O236*H236</f>
        <v>1.414968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163</v>
      </c>
      <c r="AT236" s="156" t="s">
        <v>158</v>
      </c>
      <c r="AU236" s="156" t="s">
        <v>83</v>
      </c>
      <c r="AY236" s="17" t="s">
        <v>156</v>
      </c>
      <c r="BE236" s="157">
        <f>IF(N236="základní",J236,0)</f>
        <v>5214.16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81</v>
      </c>
      <c r="BK236" s="157">
        <f>ROUND(I236*H236,2)</f>
        <v>5214.16</v>
      </c>
      <c r="BL236" s="17" t="s">
        <v>163</v>
      </c>
      <c r="BM236" s="156" t="s">
        <v>517</v>
      </c>
    </row>
    <row r="237" spans="1:65" s="2" customFormat="1" ht="28.8">
      <c r="A237" s="29"/>
      <c r="B237" s="30"/>
      <c r="C237" s="29"/>
      <c r="D237" s="158" t="s">
        <v>165</v>
      </c>
      <c r="E237" s="29"/>
      <c r="F237" s="159" t="s">
        <v>404</v>
      </c>
      <c r="G237" s="29"/>
      <c r="H237" s="29"/>
      <c r="I237" s="29"/>
      <c r="J237" s="29"/>
      <c r="K237" s="29"/>
      <c r="L237" s="30"/>
      <c r="M237" s="160"/>
      <c r="N237" s="161"/>
      <c r="O237" s="55"/>
      <c r="P237" s="55"/>
      <c r="Q237" s="55"/>
      <c r="R237" s="55"/>
      <c r="S237" s="55"/>
      <c r="T237" s="5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T237" s="17" t="s">
        <v>165</v>
      </c>
      <c r="AU237" s="17" t="s">
        <v>83</v>
      </c>
    </row>
    <row r="238" spans="1:65" s="13" customFormat="1">
      <c r="B238" s="162"/>
      <c r="D238" s="158" t="s">
        <v>167</v>
      </c>
      <c r="E238" s="163" t="s">
        <v>1</v>
      </c>
      <c r="F238" s="164" t="s">
        <v>518</v>
      </c>
      <c r="H238" s="165">
        <v>707.48400000000004</v>
      </c>
      <c r="L238" s="162"/>
      <c r="M238" s="166"/>
      <c r="N238" s="167"/>
      <c r="O238" s="167"/>
      <c r="P238" s="167"/>
      <c r="Q238" s="167"/>
      <c r="R238" s="167"/>
      <c r="S238" s="167"/>
      <c r="T238" s="168"/>
      <c r="AT238" s="163" t="s">
        <v>167</v>
      </c>
      <c r="AU238" s="163" t="s">
        <v>83</v>
      </c>
      <c r="AV238" s="13" t="s">
        <v>83</v>
      </c>
      <c r="AW238" s="13" t="s">
        <v>30</v>
      </c>
      <c r="AX238" s="13" t="s">
        <v>81</v>
      </c>
      <c r="AY238" s="163" t="s">
        <v>156</v>
      </c>
    </row>
    <row r="239" spans="1:65" s="2" customFormat="1" ht="16.5" customHeight="1">
      <c r="A239" s="29"/>
      <c r="B239" s="145"/>
      <c r="C239" s="146" t="s">
        <v>342</v>
      </c>
      <c r="D239" s="146" t="s">
        <v>158</v>
      </c>
      <c r="E239" s="147" t="s">
        <v>407</v>
      </c>
      <c r="F239" s="148" t="s">
        <v>408</v>
      </c>
      <c r="G239" s="149" t="s">
        <v>217</v>
      </c>
      <c r="H239" s="150">
        <v>0.69</v>
      </c>
      <c r="I239" s="151">
        <v>132.30000000000001</v>
      </c>
      <c r="J239" s="151">
        <f>ROUND(I239*H239,2)</f>
        <v>91.29</v>
      </c>
      <c r="K239" s="148" t="s">
        <v>162</v>
      </c>
      <c r="L239" s="30"/>
      <c r="M239" s="152" t="s">
        <v>1</v>
      </c>
      <c r="N239" s="153" t="s">
        <v>39</v>
      </c>
      <c r="O239" s="154">
        <v>3.2000000000000001E-2</v>
      </c>
      <c r="P239" s="154">
        <f>O239*H239</f>
        <v>2.2079999999999999E-2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6" t="s">
        <v>163</v>
      </c>
      <c r="AT239" s="156" t="s">
        <v>158</v>
      </c>
      <c r="AU239" s="156" t="s">
        <v>83</v>
      </c>
      <c r="AY239" s="17" t="s">
        <v>156</v>
      </c>
      <c r="BE239" s="157">
        <f>IF(N239="základní",J239,0)</f>
        <v>91.29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81</v>
      </c>
      <c r="BK239" s="157">
        <f>ROUND(I239*H239,2)</f>
        <v>91.29</v>
      </c>
      <c r="BL239" s="17" t="s">
        <v>163</v>
      </c>
      <c r="BM239" s="156" t="s">
        <v>519</v>
      </c>
    </row>
    <row r="240" spans="1:65" s="2" customFormat="1" ht="28.8">
      <c r="A240" s="29"/>
      <c r="B240" s="30"/>
      <c r="C240" s="29"/>
      <c r="D240" s="158" t="s">
        <v>165</v>
      </c>
      <c r="E240" s="29"/>
      <c r="F240" s="159" t="s">
        <v>410</v>
      </c>
      <c r="G240" s="29"/>
      <c r="H240" s="29"/>
      <c r="I240" s="29"/>
      <c r="J240" s="29"/>
      <c r="K240" s="29"/>
      <c r="L240" s="30"/>
      <c r="M240" s="160"/>
      <c r="N240" s="161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165</v>
      </c>
      <c r="AU240" s="17" t="s">
        <v>83</v>
      </c>
    </row>
    <row r="241" spans="1:65" s="13" customFormat="1">
      <c r="B241" s="162"/>
      <c r="D241" s="158" t="s">
        <v>167</v>
      </c>
      <c r="E241" s="163" t="s">
        <v>1</v>
      </c>
      <c r="F241" s="164" t="s">
        <v>520</v>
      </c>
      <c r="H241" s="165">
        <v>0.69</v>
      </c>
      <c r="L241" s="162"/>
      <c r="M241" s="166"/>
      <c r="N241" s="167"/>
      <c r="O241" s="167"/>
      <c r="P241" s="167"/>
      <c r="Q241" s="167"/>
      <c r="R241" s="167"/>
      <c r="S241" s="167"/>
      <c r="T241" s="168"/>
      <c r="AT241" s="163" t="s">
        <v>167</v>
      </c>
      <c r="AU241" s="163" t="s">
        <v>83</v>
      </c>
      <c r="AV241" s="13" t="s">
        <v>83</v>
      </c>
      <c r="AW241" s="13" t="s">
        <v>30</v>
      </c>
      <c r="AX241" s="13" t="s">
        <v>81</v>
      </c>
      <c r="AY241" s="163" t="s">
        <v>156</v>
      </c>
    </row>
    <row r="242" spans="1:65" s="2" customFormat="1" ht="24" customHeight="1">
      <c r="A242" s="29"/>
      <c r="B242" s="145"/>
      <c r="C242" s="146" t="s">
        <v>348</v>
      </c>
      <c r="D242" s="146" t="s">
        <v>158</v>
      </c>
      <c r="E242" s="147" t="s">
        <v>414</v>
      </c>
      <c r="F242" s="148" t="s">
        <v>415</v>
      </c>
      <c r="G242" s="149" t="s">
        <v>217</v>
      </c>
      <c r="H242" s="150">
        <v>13.11</v>
      </c>
      <c r="I242" s="151">
        <v>11.04</v>
      </c>
      <c r="J242" s="151">
        <f>ROUND(I242*H242,2)</f>
        <v>144.72999999999999</v>
      </c>
      <c r="K242" s="148" t="s">
        <v>162</v>
      </c>
      <c r="L242" s="30"/>
      <c r="M242" s="152" t="s">
        <v>1</v>
      </c>
      <c r="N242" s="153" t="s">
        <v>39</v>
      </c>
      <c r="O242" s="154">
        <v>3.0000000000000001E-3</v>
      </c>
      <c r="P242" s="154">
        <f>O242*H242</f>
        <v>3.9329999999999997E-2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163</v>
      </c>
      <c r="AT242" s="156" t="s">
        <v>158</v>
      </c>
      <c r="AU242" s="156" t="s">
        <v>83</v>
      </c>
      <c r="AY242" s="17" t="s">
        <v>156</v>
      </c>
      <c r="BE242" s="157">
        <f>IF(N242="základní",J242,0)</f>
        <v>144.72999999999999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81</v>
      </c>
      <c r="BK242" s="157">
        <f>ROUND(I242*H242,2)</f>
        <v>144.72999999999999</v>
      </c>
      <c r="BL242" s="17" t="s">
        <v>163</v>
      </c>
      <c r="BM242" s="156" t="s">
        <v>521</v>
      </c>
    </row>
    <row r="243" spans="1:65" s="2" customFormat="1" ht="28.8">
      <c r="A243" s="29"/>
      <c r="B243" s="30"/>
      <c r="C243" s="29"/>
      <c r="D243" s="158" t="s">
        <v>165</v>
      </c>
      <c r="E243" s="29"/>
      <c r="F243" s="159" t="s">
        <v>404</v>
      </c>
      <c r="G243" s="29"/>
      <c r="H243" s="29"/>
      <c r="I243" s="29"/>
      <c r="J243" s="29"/>
      <c r="K243" s="29"/>
      <c r="L243" s="30"/>
      <c r="M243" s="160"/>
      <c r="N243" s="161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165</v>
      </c>
      <c r="AU243" s="17" t="s">
        <v>83</v>
      </c>
    </row>
    <row r="244" spans="1:65" s="13" customFormat="1">
      <c r="B244" s="162"/>
      <c r="D244" s="158" t="s">
        <v>167</v>
      </c>
      <c r="E244" s="163" t="s">
        <v>1</v>
      </c>
      <c r="F244" s="164" t="s">
        <v>522</v>
      </c>
      <c r="H244" s="165">
        <v>13.11</v>
      </c>
      <c r="L244" s="162"/>
      <c r="M244" s="166"/>
      <c r="N244" s="167"/>
      <c r="O244" s="167"/>
      <c r="P244" s="167"/>
      <c r="Q244" s="167"/>
      <c r="R244" s="167"/>
      <c r="S244" s="167"/>
      <c r="T244" s="168"/>
      <c r="AT244" s="163" t="s">
        <v>167</v>
      </c>
      <c r="AU244" s="163" t="s">
        <v>83</v>
      </c>
      <c r="AV244" s="13" t="s">
        <v>83</v>
      </c>
      <c r="AW244" s="13" t="s">
        <v>30</v>
      </c>
      <c r="AX244" s="13" t="s">
        <v>81</v>
      </c>
      <c r="AY244" s="163" t="s">
        <v>156</v>
      </c>
    </row>
    <row r="245" spans="1:65" s="2" customFormat="1" ht="24" customHeight="1">
      <c r="A245" s="29"/>
      <c r="B245" s="145"/>
      <c r="C245" s="146" t="s">
        <v>356</v>
      </c>
      <c r="D245" s="146" t="s">
        <v>158</v>
      </c>
      <c r="E245" s="147" t="s">
        <v>419</v>
      </c>
      <c r="F245" s="148" t="s">
        <v>420</v>
      </c>
      <c r="G245" s="149" t="s">
        <v>217</v>
      </c>
      <c r="H245" s="150">
        <v>0.69</v>
      </c>
      <c r="I245" s="151">
        <v>269.94</v>
      </c>
      <c r="J245" s="151">
        <f>ROUND(I245*H245,2)</f>
        <v>186.26</v>
      </c>
      <c r="K245" s="148" t="s">
        <v>162</v>
      </c>
      <c r="L245" s="30"/>
      <c r="M245" s="152" t="s">
        <v>1</v>
      </c>
      <c r="N245" s="153" t="s">
        <v>39</v>
      </c>
      <c r="O245" s="154">
        <v>0</v>
      </c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6" t="s">
        <v>163</v>
      </c>
      <c r="AT245" s="156" t="s">
        <v>158</v>
      </c>
      <c r="AU245" s="156" t="s">
        <v>83</v>
      </c>
      <c r="AY245" s="17" t="s">
        <v>156</v>
      </c>
      <c r="BE245" s="157">
        <f>IF(N245="základní",J245,0)</f>
        <v>186.26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81</v>
      </c>
      <c r="BK245" s="157">
        <f>ROUND(I245*H245,2)</f>
        <v>186.26</v>
      </c>
      <c r="BL245" s="17" t="s">
        <v>163</v>
      </c>
      <c r="BM245" s="156" t="s">
        <v>523</v>
      </c>
    </row>
    <row r="246" spans="1:65" s="2" customFormat="1" ht="28.8">
      <c r="A246" s="29"/>
      <c r="B246" s="30"/>
      <c r="C246" s="29"/>
      <c r="D246" s="158" t="s">
        <v>165</v>
      </c>
      <c r="E246" s="29"/>
      <c r="F246" s="159" t="s">
        <v>422</v>
      </c>
      <c r="G246" s="29"/>
      <c r="H246" s="29"/>
      <c r="I246" s="29"/>
      <c r="J246" s="29"/>
      <c r="K246" s="29"/>
      <c r="L246" s="30"/>
      <c r="M246" s="160"/>
      <c r="N246" s="161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165</v>
      </c>
      <c r="AU246" s="17" t="s">
        <v>83</v>
      </c>
    </row>
    <row r="247" spans="1:65" s="13" customFormat="1">
      <c r="B247" s="162"/>
      <c r="D247" s="158" t="s">
        <v>167</v>
      </c>
      <c r="E247" s="163" t="s">
        <v>1</v>
      </c>
      <c r="F247" s="164" t="s">
        <v>520</v>
      </c>
      <c r="H247" s="165">
        <v>0.69</v>
      </c>
      <c r="L247" s="162"/>
      <c r="M247" s="166"/>
      <c r="N247" s="167"/>
      <c r="O247" s="167"/>
      <c r="P247" s="167"/>
      <c r="Q247" s="167"/>
      <c r="R247" s="167"/>
      <c r="S247" s="167"/>
      <c r="T247" s="168"/>
      <c r="AT247" s="163" t="s">
        <v>167</v>
      </c>
      <c r="AU247" s="163" t="s">
        <v>83</v>
      </c>
      <c r="AV247" s="13" t="s">
        <v>83</v>
      </c>
      <c r="AW247" s="13" t="s">
        <v>30</v>
      </c>
      <c r="AX247" s="13" t="s">
        <v>81</v>
      </c>
      <c r="AY247" s="163" t="s">
        <v>156</v>
      </c>
    </row>
    <row r="248" spans="1:65" s="2" customFormat="1" ht="24" customHeight="1">
      <c r="A248" s="29"/>
      <c r="B248" s="145"/>
      <c r="C248" s="146" t="s">
        <v>361</v>
      </c>
      <c r="D248" s="146" t="s">
        <v>158</v>
      </c>
      <c r="E248" s="147" t="s">
        <v>430</v>
      </c>
      <c r="F248" s="148" t="s">
        <v>431</v>
      </c>
      <c r="G248" s="149" t="s">
        <v>217</v>
      </c>
      <c r="H248" s="150">
        <v>37.235999999999997</v>
      </c>
      <c r="I248" s="151">
        <v>184.05</v>
      </c>
      <c r="J248" s="151">
        <f>ROUND(I248*H248,2)</f>
        <v>6853.29</v>
      </c>
      <c r="K248" s="148" t="s">
        <v>162</v>
      </c>
      <c r="L248" s="30"/>
      <c r="M248" s="152" t="s">
        <v>1</v>
      </c>
      <c r="N248" s="153" t="s">
        <v>39</v>
      </c>
      <c r="O248" s="154">
        <v>0</v>
      </c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163</v>
      </c>
      <c r="AT248" s="156" t="s">
        <v>158</v>
      </c>
      <c r="AU248" s="156" t="s">
        <v>83</v>
      </c>
      <c r="AY248" s="17" t="s">
        <v>156</v>
      </c>
      <c r="BE248" s="157">
        <f>IF(N248="základní",J248,0)</f>
        <v>6853.29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81</v>
      </c>
      <c r="BK248" s="157">
        <f>ROUND(I248*H248,2)</f>
        <v>6853.29</v>
      </c>
      <c r="BL248" s="17" t="s">
        <v>163</v>
      </c>
      <c r="BM248" s="156" t="s">
        <v>524</v>
      </c>
    </row>
    <row r="249" spans="1:65" s="2" customFormat="1" ht="28.8">
      <c r="A249" s="29"/>
      <c r="B249" s="30"/>
      <c r="C249" s="29"/>
      <c r="D249" s="158" t="s">
        <v>165</v>
      </c>
      <c r="E249" s="29"/>
      <c r="F249" s="159" t="s">
        <v>219</v>
      </c>
      <c r="G249" s="29"/>
      <c r="H249" s="29"/>
      <c r="I249" s="29"/>
      <c r="J249" s="29"/>
      <c r="K249" s="29"/>
      <c r="L249" s="30"/>
      <c r="M249" s="160"/>
      <c r="N249" s="161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165</v>
      </c>
      <c r="AU249" s="17" t="s">
        <v>83</v>
      </c>
    </row>
    <row r="250" spans="1:65" s="13" customFormat="1">
      <c r="B250" s="162"/>
      <c r="D250" s="158" t="s">
        <v>167</v>
      </c>
      <c r="E250" s="163" t="s">
        <v>1</v>
      </c>
      <c r="F250" s="164" t="s">
        <v>516</v>
      </c>
      <c r="H250" s="165">
        <v>37.235999999999997</v>
      </c>
      <c r="L250" s="162"/>
      <c r="M250" s="166"/>
      <c r="N250" s="167"/>
      <c r="O250" s="167"/>
      <c r="P250" s="167"/>
      <c r="Q250" s="167"/>
      <c r="R250" s="167"/>
      <c r="S250" s="167"/>
      <c r="T250" s="168"/>
      <c r="AT250" s="163" t="s">
        <v>167</v>
      </c>
      <c r="AU250" s="163" t="s">
        <v>83</v>
      </c>
      <c r="AV250" s="13" t="s">
        <v>83</v>
      </c>
      <c r="AW250" s="13" t="s">
        <v>30</v>
      </c>
      <c r="AX250" s="13" t="s">
        <v>81</v>
      </c>
      <c r="AY250" s="163" t="s">
        <v>156</v>
      </c>
    </row>
    <row r="251" spans="1:65" s="12" customFormat="1" ht="22.95" customHeight="1">
      <c r="B251" s="133"/>
      <c r="D251" s="134" t="s">
        <v>73</v>
      </c>
      <c r="E251" s="143" t="s">
        <v>433</v>
      </c>
      <c r="F251" s="143" t="s">
        <v>434</v>
      </c>
      <c r="J251" s="144">
        <f>BK251</f>
        <v>8906.36</v>
      </c>
      <c r="L251" s="133"/>
      <c r="M251" s="137"/>
      <c r="N251" s="138"/>
      <c r="O251" s="138"/>
      <c r="P251" s="139">
        <f>SUM(P252:P253)</f>
        <v>21.114445000000003</v>
      </c>
      <c r="Q251" s="138"/>
      <c r="R251" s="139">
        <f>SUM(R252:R253)</f>
        <v>0</v>
      </c>
      <c r="S251" s="138"/>
      <c r="T251" s="140">
        <f>SUM(T252:T253)</f>
        <v>0</v>
      </c>
      <c r="AR251" s="134" t="s">
        <v>81</v>
      </c>
      <c r="AT251" s="141" t="s">
        <v>73</v>
      </c>
      <c r="AU251" s="141" t="s">
        <v>81</v>
      </c>
      <c r="AY251" s="134" t="s">
        <v>156</v>
      </c>
      <c r="BK251" s="142">
        <f>SUM(BK252:BK253)</f>
        <v>8906.36</v>
      </c>
    </row>
    <row r="252" spans="1:65" s="2" customFormat="1" ht="24" customHeight="1">
      <c r="A252" s="29"/>
      <c r="B252" s="145"/>
      <c r="C252" s="146" t="s">
        <v>369</v>
      </c>
      <c r="D252" s="146" t="s">
        <v>158</v>
      </c>
      <c r="E252" s="147" t="s">
        <v>436</v>
      </c>
      <c r="F252" s="148" t="s">
        <v>437</v>
      </c>
      <c r="G252" s="149" t="s">
        <v>217</v>
      </c>
      <c r="H252" s="150">
        <v>53.185000000000002</v>
      </c>
      <c r="I252" s="151">
        <v>167.46</v>
      </c>
      <c r="J252" s="151">
        <f>ROUND(I252*H252,2)</f>
        <v>8906.36</v>
      </c>
      <c r="K252" s="148" t="s">
        <v>162</v>
      </c>
      <c r="L252" s="30"/>
      <c r="M252" s="152" t="s">
        <v>1</v>
      </c>
      <c r="N252" s="153" t="s">
        <v>39</v>
      </c>
      <c r="O252" s="154">
        <v>0.39700000000000002</v>
      </c>
      <c r="P252" s="154">
        <f>O252*H252</f>
        <v>21.114445000000003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6" t="s">
        <v>163</v>
      </c>
      <c r="AT252" s="156" t="s">
        <v>158</v>
      </c>
      <c r="AU252" s="156" t="s">
        <v>83</v>
      </c>
      <c r="AY252" s="17" t="s">
        <v>156</v>
      </c>
      <c r="BE252" s="157">
        <f>IF(N252="základní",J252,0)</f>
        <v>8906.36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81</v>
      </c>
      <c r="BK252" s="157">
        <f>ROUND(I252*H252,2)</f>
        <v>8906.36</v>
      </c>
      <c r="BL252" s="17" t="s">
        <v>163</v>
      </c>
      <c r="BM252" s="156" t="s">
        <v>525</v>
      </c>
    </row>
    <row r="253" spans="1:65" s="2" customFormat="1" ht="19.2">
      <c r="A253" s="29"/>
      <c r="B253" s="30"/>
      <c r="C253" s="29"/>
      <c r="D253" s="158" t="s">
        <v>165</v>
      </c>
      <c r="E253" s="29"/>
      <c r="F253" s="159" t="s">
        <v>439</v>
      </c>
      <c r="G253" s="29"/>
      <c r="H253" s="29"/>
      <c r="I253" s="29"/>
      <c r="J253" s="29"/>
      <c r="K253" s="29"/>
      <c r="L253" s="30"/>
      <c r="M253" s="160"/>
      <c r="N253" s="161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165</v>
      </c>
      <c r="AU253" s="17" t="s">
        <v>83</v>
      </c>
    </row>
    <row r="254" spans="1:65" s="12" customFormat="1" ht="25.95" customHeight="1">
      <c r="B254" s="133"/>
      <c r="D254" s="134" t="s">
        <v>73</v>
      </c>
      <c r="E254" s="135" t="s">
        <v>254</v>
      </c>
      <c r="F254" s="135" t="s">
        <v>526</v>
      </c>
      <c r="J254" s="136">
        <f>BK254</f>
        <v>22085.89</v>
      </c>
      <c r="L254" s="133"/>
      <c r="M254" s="137"/>
      <c r="N254" s="138"/>
      <c r="O254" s="138"/>
      <c r="P254" s="139">
        <f>P255</f>
        <v>0</v>
      </c>
      <c r="Q254" s="138"/>
      <c r="R254" s="139">
        <f>R255</f>
        <v>0</v>
      </c>
      <c r="S254" s="138"/>
      <c r="T254" s="140">
        <f>T255</f>
        <v>0</v>
      </c>
      <c r="AR254" s="134" t="s">
        <v>178</v>
      </c>
      <c r="AT254" s="141" t="s">
        <v>73</v>
      </c>
      <c r="AU254" s="141" t="s">
        <v>74</v>
      </c>
      <c r="AY254" s="134" t="s">
        <v>156</v>
      </c>
      <c r="BK254" s="142">
        <f>BK255</f>
        <v>22085.89</v>
      </c>
    </row>
    <row r="255" spans="1:65" s="12" customFormat="1" ht="22.95" customHeight="1">
      <c r="B255" s="133"/>
      <c r="D255" s="134" t="s">
        <v>73</v>
      </c>
      <c r="E255" s="143" t="s">
        <v>527</v>
      </c>
      <c r="F255" s="143" t="s">
        <v>528</v>
      </c>
      <c r="J255" s="144">
        <f>BK255</f>
        <v>22085.89</v>
      </c>
      <c r="L255" s="133"/>
      <c r="M255" s="137"/>
      <c r="N255" s="138"/>
      <c r="O255" s="138"/>
      <c r="P255" s="139">
        <f>SUM(P256:P258)</f>
        <v>0</v>
      </c>
      <c r="Q255" s="138"/>
      <c r="R255" s="139">
        <f>SUM(R256:R258)</f>
        <v>0</v>
      </c>
      <c r="S255" s="138"/>
      <c r="T255" s="140">
        <f>SUM(T256:T258)</f>
        <v>0</v>
      </c>
      <c r="AR255" s="134" t="s">
        <v>178</v>
      </c>
      <c r="AT255" s="141" t="s">
        <v>73</v>
      </c>
      <c r="AU255" s="141" t="s">
        <v>81</v>
      </c>
      <c r="AY255" s="134" t="s">
        <v>156</v>
      </c>
      <c r="BK255" s="142">
        <f>SUM(BK256:BK258)</f>
        <v>22085.89</v>
      </c>
    </row>
    <row r="256" spans="1:65" s="2" customFormat="1" ht="16.5" customHeight="1">
      <c r="A256" s="29"/>
      <c r="B256" s="145"/>
      <c r="C256" s="146" t="s">
        <v>375</v>
      </c>
      <c r="D256" s="146" t="s">
        <v>158</v>
      </c>
      <c r="E256" s="147" t="s">
        <v>529</v>
      </c>
      <c r="F256" s="148" t="s">
        <v>530</v>
      </c>
      <c r="G256" s="149" t="s">
        <v>531</v>
      </c>
      <c r="H256" s="150">
        <v>1</v>
      </c>
      <c r="I256" s="151">
        <v>22085.89</v>
      </c>
      <c r="J256" s="151">
        <f>ROUND(I256*H256,2)</f>
        <v>22085.89</v>
      </c>
      <c r="K256" s="148" t="s">
        <v>1</v>
      </c>
      <c r="L256" s="30"/>
      <c r="M256" s="152" t="s">
        <v>1</v>
      </c>
      <c r="N256" s="153" t="s">
        <v>39</v>
      </c>
      <c r="O256" s="154">
        <v>0</v>
      </c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6" t="s">
        <v>163</v>
      </c>
      <c r="AT256" s="156" t="s">
        <v>158</v>
      </c>
      <c r="AU256" s="156" t="s">
        <v>83</v>
      </c>
      <c r="AY256" s="17" t="s">
        <v>156</v>
      </c>
      <c r="BE256" s="157">
        <f>IF(N256="základní",J256,0)</f>
        <v>22085.89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81</v>
      </c>
      <c r="BK256" s="157">
        <f>ROUND(I256*H256,2)</f>
        <v>22085.89</v>
      </c>
      <c r="BL256" s="17" t="s">
        <v>163</v>
      </c>
      <c r="BM256" s="156" t="s">
        <v>532</v>
      </c>
    </row>
    <row r="257" spans="1:51" s="2" customFormat="1">
      <c r="A257" s="29"/>
      <c r="B257" s="30"/>
      <c r="C257" s="29"/>
      <c r="D257" s="158" t="s">
        <v>165</v>
      </c>
      <c r="E257" s="29"/>
      <c r="F257" s="159" t="s">
        <v>530</v>
      </c>
      <c r="G257" s="29"/>
      <c r="H257" s="29"/>
      <c r="I257" s="29"/>
      <c r="J257" s="29"/>
      <c r="K257" s="29"/>
      <c r="L257" s="30"/>
      <c r="M257" s="160"/>
      <c r="N257" s="161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165</v>
      </c>
      <c r="AU257" s="17" t="s">
        <v>83</v>
      </c>
    </row>
    <row r="258" spans="1:51" s="13" customFormat="1">
      <c r="B258" s="162"/>
      <c r="D258" s="158" t="s">
        <v>167</v>
      </c>
      <c r="E258" s="163" t="s">
        <v>1</v>
      </c>
      <c r="F258" s="164" t="s">
        <v>81</v>
      </c>
      <c r="H258" s="165">
        <v>1</v>
      </c>
      <c r="L258" s="162"/>
      <c r="M258" s="190"/>
      <c r="N258" s="191"/>
      <c r="O258" s="191"/>
      <c r="P258" s="191"/>
      <c r="Q258" s="191"/>
      <c r="R258" s="191"/>
      <c r="S258" s="191"/>
      <c r="T258" s="192"/>
      <c r="AT258" s="163" t="s">
        <v>167</v>
      </c>
      <c r="AU258" s="163" t="s">
        <v>83</v>
      </c>
      <c r="AV258" s="13" t="s">
        <v>83</v>
      </c>
      <c r="AW258" s="13" t="s">
        <v>30</v>
      </c>
      <c r="AX258" s="13" t="s">
        <v>81</v>
      </c>
      <c r="AY258" s="163" t="s">
        <v>156</v>
      </c>
    </row>
    <row r="259" spans="1:51" s="2" customFormat="1" ht="7.05" customHeight="1">
      <c r="A259" s="29"/>
      <c r="B259" s="44"/>
      <c r="C259" s="45"/>
      <c r="D259" s="45"/>
      <c r="E259" s="45"/>
      <c r="F259" s="45"/>
      <c r="G259" s="45"/>
      <c r="H259" s="45"/>
      <c r="I259" s="45"/>
      <c r="J259" s="45"/>
      <c r="K259" s="45"/>
      <c r="L259" s="30"/>
      <c r="M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</row>
  </sheetData>
  <autoFilter ref="C128:K258" xr:uid="{00000000-0009-0000-0000-000002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19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92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533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ROUND(J127, 2)</f>
        <v>113371.33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ROUND((SUM(BE127:BE218)),  2)</f>
        <v>113371.33</v>
      </c>
      <c r="G35" s="29"/>
      <c r="H35" s="29"/>
      <c r="I35" s="103">
        <v>0.21</v>
      </c>
      <c r="J35" s="102">
        <f>ROUND(((SUM(BE127:BE218))*I35),  2)</f>
        <v>23807.98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ROUND((SUM(BF127:BF218)),  2)</f>
        <v>0</v>
      </c>
      <c r="G36" s="29"/>
      <c r="H36" s="29"/>
      <c r="I36" s="103">
        <v>0.15</v>
      </c>
      <c r="J36" s="102">
        <f>ROUND(((SUM(BF127:BF218))*I36),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ROUND((SUM(BG127:BG218)),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ROUND((SUM(BH127:BH218)),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ROUND((SUM(BI127:BI218)),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137179.31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A3 -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J127</f>
        <v>113371.32999999999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J128</f>
        <v>113371.32999999999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J129</f>
        <v>16855.84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J158</f>
        <v>58362.599999999991</v>
      </c>
      <c r="L101" s="119"/>
    </row>
    <row r="102" spans="1:47" s="10" customFormat="1" ht="19.95" customHeight="1">
      <c r="B102" s="119"/>
      <c r="D102" s="120" t="s">
        <v>137</v>
      </c>
      <c r="E102" s="121"/>
      <c r="F102" s="121"/>
      <c r="G102" s="121"/>
      <c r="H102" s="121"/>
      <c r="I102" s="121"/>
      <c r="J102" s="122">
        <f>J187</f>
        <v>30597.789999999997</v>
      </c>
      <c r="L102" s="119"/>
    </row>
    <row r="103" spans="1:47" s="10" customFormat="1" ht="14.85" customHeight="1">
      <c r="B103" s="119"/>
      <c r="D103" s="120" t="s">
        <v>138</v>
      </c>
      <c r="E103" s="121"/>
      <c r="F103" s="121"/>
      <c r="G103" s="121"/>
      <c r="H103" s="121"/>
      <c r="I103" s="121"/>
      <c r="J103" s="122">
        <f>J202</f>
        <v>1537.35</v>
      </c>
      <c r="L103" s="119"/>
    </row>
    <row r="104" spans="1:47" s="10" customFormat="1" ht="19.95" customHeight="1">
      <c r="B104" s="119"/>
      <c r="D104" s="120" t="s">
        <v>139</v>
      </c>
      <c r="E104" s="121"/>
      <c r="F104" s="121"/>
      <c r="G104" s="121"/>
      <c r="H104" s="121"/>
      <c r="I104" s="121"/>
      <c r="J104" s="122">
        <f>J206</f>
        <v>3423.36</v>
      </c>
      <c r="L104" s="119"/>
    </row>
    <row r="105" spans="1:47" s="10" customFormat="1" ht="19.95" customHeight="1">
      <c r="B105" s="119"/>
      <c r="D105" s="120" t="s">
        <v>140</v>
      </c>
      <c r="E105" s="121"/>
      <c r="F105" s="121"/>
      <c r="G105" s="121"/>
      <c r="H105" s="121"/>
      <c r="I105" s="121"/>
      <c r="J105" s="122">
        <f>J216</f>
        <v>4131.74</v>
      </c>
      <c r="L105" s="119"/>
    </row>
    <row r="106" spans="1:47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7.0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47" s="2" customFormat="1" ht="7.0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5.05" customHeight="1">
      <c r="A112" s="29"/>
      <c r="B112" s="30"/>
      <c r="C112" s="21" t="s">
        <v>141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7.0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6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6.5" customHeight="1">
      <c r="A115" s="29"/>
      <c r="B115" s="30"/>
      <c r="C115" s="29"/>
      <c r="D115" s="29"/>
      <c r="E115" s="241" t="str">
        <f>E7</f>
        <v>Chodníky v obci Stratov - III. etapa</v>
      </c>
      <c r="F115" s="242"/>
      <c r="G115" s="242"/>
      <c r="H115" s="242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20"/>
      <c r="C116" s="26" t="s">
        <v>124</v>
      </c>
      <c r="L116" s="20"/>
    </row>
    <row r="117" spans="1:63" s="2" customFormat="1" ht="16.5" customHeight="1">
      <c r="A117" s="29"/>
      <c r="B117" s="30"/>
      <c r="C117" s="29"/>
      <c r="D117" s="29"/>
      <c r="E117" s="241" t="s">
        <v>125</v>
      </c>
      <c r="F117" s="240"/>
      <c r="G117" s="240"/>
      <c r="H117" s="240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6" t="s">
        <v>126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30" t="str">
        <f>E11</f>
        <v>Větev A3 - Chodníky - I.etapa - uznatelné náklady</v>
      </c>
      <c r="F119" s="240"/>
      <c r="G119" s="240"/>
      <c r="H119" s="240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7.0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6" t="s">
        <v>20</v>
      </c>
      <c r="D121" s="29"/>
      <c r="E121" s="29"/>
      <c r="F121" s="24" t="str">
        <f>F14</f>
        <v>Stratov</v>
      </c>
      <c r="G121" s="29"/>
      <c r="H121" s="29"/>
      <c r="I121" s="26" t="s">
        <v>22</v>
      </c>
      <c r="J121" s="52">
        <f>IF(J14="","",J14)</f>
        <v>44537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7.0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8.05" customHeight="1">
      <c r="A123" s="29"/>
      <c r="B123" s="30"/>
      <c r="C123" s="26" t="s">
        <v>23</v>
      </c>
      <c r="D123" s="29"/>
      <c r="E123" s="29"/>
      <c r="F123" s="24" t="str">
        <f>E17</f>
        <v xml:space="preserve"> </v>
      </c>
      <c r="G123" s="29"/>
      <c r="H123" s="29"/>
      <c r="I123" s="26" t="s">
        <v>28</v>
      </c>
      <c r="J123" s="27" t="str">
        <f>E23</f>
        <v>Projekce dopravní Filip s.r.o.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3" customHeight="1">
      <c r="A124" s="29"/>
      <c r="B124" s="30"/>
      <c r="C124" s="26" t="s">
        <v>27</v>
      </c>
      <c r="D124" s="29"/>
      <c r="E124" s="29"/>
      <c r="F124" s="24" t="str">
        <f>IF(E20="","",E20)</f>
        <v>SWIETELSKY stavební s.r.o., odštěpný závod Dopravní stavby STŘED</v>
      </c>
      <c r="G124" s="29"/>
      <c r="H124" s="29"/>
      <c r="I124" s="26" t="s">
        <v>31</v>
      </c>
      <c r="J124" s="27" t="str">
        <f>E26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142</v>
      </c>
      <c r="D126" s="126" t="s">
        <v>59</v>
      </c>
      <c r="E126" s="126" t="s">
        <v>55</v>
      </c>
      <c r="F126" s="126" t="s">
        <v>56</v>
      </c>
      <c r="G126" s="126" t="s">
        <v>143</v>
      </c>
      <c r="H126" s="126" t="s">
        <v>144</v>
      </c>
      <c r="I126" s="126" t="s">
        <v>145</v>
      </c>
      <c r="J126" s="126" t="s">
        <v>130</v>
      </c>
      <c r="K126" s="127" t="s">
        <v>146</v>
      </c>
      <c r="L126" s="128"/>
      <c r="M126" s="59" t="s">
        <v>1</v>
      </c>
      <c r="N126" s="60" t="s">
        <v>38</v>
      </c>
      <c r="O126" s="60" t="s">
        <v>147</v>
      </c>
      <c r="P126" s="60" t="s">
        <v>148</v>
      </c>
      <c r="Q126" s="60" t="s">
        <v>149</v>
      </c>
      <c r="R126" s="60" t="s">
        <v>150</v>
      </c>
      <c r="S126" s="60" t="s">
        <v>151</v>
      </c>
      <c r="T126" s="61" t="s">
        <v>152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5" customHeight="1">
      <c r="A127" s="29"/>
      <c r="B127" s="30"/>
      <c r="C127" s="66" t="s">
        <v>153</v>
      </c>
      <c r="D127" s="29"/>
      <c r="E127" s="29"/>
      <c r="F127" s="29"/>
      <c r="G127" s="29"/>
      <c r="H127" s="29"/>
      <c r="I127" s="29"/>
      <c r="J127" s="129">
        <f>BK127</f>
        <v>113371.32999999999</v>
      </c>
      <c r="K127" s="29"/>
      <c r="L127" s="30"/>
      <c r="M127" s="62"/>
      <c r="N127" s="53"/>
      <c r="O127" s="63"/>
      <c r="P127" s="130">
        <f>P128</f>
        <v>87.755752999999999</v>
      </c>
      <c r="Q127" s="63"/>
      <c r="R127" s="130">
        <f>R128</f>
        <v>24.673189000000001</v>
      </c>
      <c r="S127" s="63"/>
      <c r="T127" s="131">
        <f>T128</f>
        <v>8.4390000000000001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73</v>
      </c>
      <c r="AU127" s="17" t="s">
        <v>132</v>
      </c>
      <c r="BK127" s="132">
        <f>BK128</f>
        <v>113371.32999999999</v>
      </c>
    </row>
    <row r="128" spans="1:63" s="12" customFormat="1" ht="25.95" customHeight="1">
      <c r="B128" s="133"/>
      <c r="D128" s="134" t="s">
        <v>73</v>
      </c>
      <c r="E128" s="135" t="s">
        <v>154</v>
      </c>
      <c r="F128" s="135" t="s">
        <v>155</v>
      </c>
      <c r="J128" s="136">
        <f>BK128</f>
        <v>113371.32999999999</v>
      </c>
      <c r="L128" s="133"/>
      <c r="M128" s="137"/>
      <c r="N128" s="138"/>
      <c r="O128" s="138"/>
      <c r="P128" s="139">
        <f>P129+P158+P187+P206+P216</f>
        <v>87.755752999999999</v>
      </c>
      <c r="Q128" s="138"/>
      <c r="R128" s="139">
        <f>R129+R158+R187+R206+R216</f>
        <v>24.673189000000001</v>
      </c>
      <c r="S128" s="138"/>
      <c r="T128" s="140">
        <f>T129+T158+T187+T206+T216</f>
        <v>8.4390000000000001</v>
      </c>
      <c r="AR128" s="134" t="s">
        <v>81</v>
      </c>
      <c r="AT128" s="141" t="s">
        <v>73</v>
      </c>
      <c r="AU128" s="141" t="s">
        <v>74</v>
      </c>
      <c r="AY128" s="134" t="s">
        <v>156</v>
      </c>
      <c r="BK128" s="142">
        <f>BK129+BK158+BK187+BK206+BK216</f>
        <v>113371.32999999999</v>
      </c>
    </row>
    <row r="129" spans="1:65" s="12" customFormat="1" ht="22.95" customHeight="1">
      <c r="B129" s="133"/>
      <c r="D129" s="134" t="s">
        <v>73</v>
      </c>
      <c r="E129" s="143" t="s">
        <v>81</v>
      </c>
      <c r="F129" s="143" t="s">
        <v>157</v>
      </c>
      <c r="J129" s="144">
        <f>BK129</f>
        <v>16855.84</v>
      </c>
      <c r="L129" s="133"/>
      <c r="M129" s="137"/>
      <c r="N129" s="138"/>
      <c r="O129" s="138"/>
      <c r="P129" s="139">
        <f>SUM(P130:P157)</f>
        <v>14.042819999999997</v>
      </c>
      <c r="Q129" s="138"/>
      <c r="R129" s="139">
        <f>SUM(R130:R157)</f>
        <v>0</v>
      </c>
      <c r="S129" s="138"/>
      <c r="T129" s="140">
        <f>SUM(T130:T157)</f>
        <v>0</v>
      </c>
      <c r="AR129" s="134" t="s">
        <v>81</v>
      </c>
      <c r="AT129" s="141" t="s">
        <v>73</v>
      </c>
      <c r="AU129" s="141" t="s">
        <v>81</v>
      </c>
      <c r="AY129" s="134" t="s">
        <v>156</v>
      </c>
      <c r="BK129" s="142">
        <f>SUM(BK130:BK157)</f>
        <v>16855.84</v>
      </c>
    </row>
    <row r="130" spans="1:65" s="2" customFormat="1" ht="24" customHeight="1">
      <c r="A130" s="29"/>
      <c r="B130" s="145"/>
      <c r="C130" s="146" t="s">
        <v>81</v>
      </c>
      <c r="D130" s="146" t="s">
        <v>158</v>
      </c>
      <c r="E130" s="147" t="s">
        <v>159</v>
      </c>
      <c r="F130" s="148" t="s">
        <v>160</v>
      </c>
      <c r="G130" s="149" t="s">
        <v>161</v>
      </c>
      <c r="H130" s="150">
        <v>23.74</v>
      </c>
      <c r="I130" s="151">
        <v>138.77000000000001</v>
      </c>
      <c r="J130" s="151">
        <f>ROUND(I130*H130,2)</f>
        <v>3294.4</v>
      </c>
      <c r="K130" s="148" t="s">
        <v>162</v>
      </c>
      <c r="L130" s="30"/>
      <c r="M130" s="152" t="s">
        <v>1</v>
      </c>
      <c r="N130" s="153" t="s">
        <v>39</v>
      </c>
      <c r="O130" s="154">
        <v>0.36799999999999999</v>
      </c>
      <c r="P130" s="154">
        <f>O130*H130</f>
        <v>8.7363199999999992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6" t="s">
        <v>163</v>
      </c>
      <c r="AT130" s="156" t="s">
        <v>158</v>
      </c>
      <c r="AU130" s="156" t="s">
        <v>83</v>
      </c>
      <c r="AY130" s="17" t="s">
        <v>156</v>
      </c>
      <c r="BE130" s="157">
        <f>IF(N130="základní",J130,0)</f>
        <v>3294.4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81</v>
      </c>
      <c r="BK130" s="157">
        <f>ROUND(I130*H130,2)</f>
        <v>3294.4</v>
      </c>
      <c r="BL130" s="17" t="s">
        <v>163</v>
      </c>
      <c r="BM130" s="156" t="s">
        <v>534</v>
      </c>
    </row>
    <row r="131" spans="1:65" s="2" customFormat="1" ht="28.8">
      <c r="A131" s="29"/>
      <c r="B131" s="30"/>
      <c r="C131" s="29"/>
      <c r="D131" s="158" t="s">
        <v>165</v>
      </c>
      <c r="E131" s="29"/>
      <c r="F131" s="159" t="s">
        <v>166</v>
      </c>
      <c r="G131" s="29"/>
      <c r="H131" s="29"/>
      <c r="I131" s="29"/>
      <c r="J131" s="29"/>
      <c r="K131" s="29"/>
      <c r="L131" s="30"/>
      <c r="M131" s="160"/>
      <c r="N131" s="161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165</v>
      </c>
      <c r="AU131" s="17" t="s">
        <v>83</v>
      </c>
    </row>
    <row r="132" spans="1:65" s="13" customFormat="1">
      <c r="B132" s="162"/>
      <c r="D132" s="158" t="s">
        <v>167</v>
      </c>
      <c r="E132" s="163" t="s">
        <v>1</v>
      </c>
      <c r="F132" s="164" t="s">
        <v>535</v>
      </c>
      <c r="H132" s="165">
        <v>8.91</v>
      </c>
      <c r="L132" s="162"/>
      <c r="M132" s="166"/>
      <c r="N132" s="167"/>
      <c r="O132" s="167"/>
      <c r="P132" s="167"/>
      <c r="Q132" s="167"/>
      <c r="R132" s="167"/>
      <c r="S132" s="167"/>
      <c r="T132" s="168"/>
      <c r="AT132" s="163" t="s">
        <v>167</v>
      </c>
      <c r="AU132" s="163" t="s">
        <v>83</v>
      </c>
      <c r="AV132" s="13" t="s">
        <v>83</v>
      </c>
      <c r="AW132" s="13" t="s">
        <v>30</v>
      </c>
      <c r="AX132" s="13" t="s">
        <v>74</v>
      </c>
      <c r="AY132" s="163" t="s">
        <v>156</v>
      </c>
    </row>
    <row r="133" spans="1:65" s="13" customFormat="1">
      <c r="B133" s="162"/>
      <c r="D133" s="158" t="s">
        <v>167</v>
      </c>
      <c r="E133" s="163" t="s">
        <v>1</v>
      </c>
      <c r="F133" s="164" t="s">
        <v>536</v>
      </c>
      <c r="H133" s="165">
        <v>5.6550000000000002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537</v>
      </c>
      <c r="H134" s="165">
        <v>9.1750000000000007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4" customFormat="1">
      <c r="B135" s="169"/>
      <c r="D135" s="158" t="s">
        <v>167</v>
      </c>
      <c r="E135" s="170" t="s">
        <v>1</v>
      </c>
      <c r="F135" s="171" t="s">
        <v>172</v>
      </c>
      <c r="H135" s="172">
        <v>23.740000000000002</v>
      </c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167</v>
      </c>
      <c r="AU135" s="170" t="s">
        <v>83</v>
      </c>
      <c r="AV135" s="14" t="s">
        <v>163</v>
      </c>
      <c r="AW135" s="14" t="s">
        <v>30</v>
      </c>
      <c r="AX135" s="14" t="s">
        <v>81</v>
      </c>
      <c r="AY135" s="170" t="s">
        <v>156</v>
      </c>
    </row>
    <row r="136" spans="1:65" s="2" customFormat="1" ht="16.5" customHeight="1">
      <c r="A136" s="29"/>
      <c r="B136" s="145"/>
      <c r="C136" s="146" t="s">
        <v>83</v>
      </c>
      <c r="D136" s="146" t="s">
        <v>158</v>
      </c>
      <c r="E136" s="147" t="s">
        <v>173</v>
      </c>
      <c r="F136" s="148" t="s">
        <v>174</v>
      </c>
      <c r="G136" s="149" t="s">
        <v>161</v>
      </c>
      <c r="H136" s="150">
        <v>23.74</v>
      </c>
      <c r="I136" s="151">
        <v>29.63</v>
      </c>
      <c r="J136" s="151">
        <f>ROUND(I136*H136,2)</f>
        <v>703.42</v>
      </c>
      <c r="K136" s="148" t="s">
        <v>162</v>
      </c>
      <c r="L136" s="30"/>
      <c r="M136" s="152" t="s">
        <v>1</v>
      </c>
      <c r="N136" s="153" t="s">
        <v>39</v>
      </c>
      <c r="O136" s="154">
        <v>5.8000000000000003E-2</v>
      </c>
      <c r="P136" s="154">
        <f>O136*H136</f>
        <v>1.3769199999999999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163</v>
      </c>
      <c r="AT136" s="156" t="s">
        <v>158</v>
      </c>
      <c r="AU136" s="156" t="s">
        <v>83</v>
      </c>
      <c r="AY136" s="17" t="s">
        <v>156</v>
      </c>
      <c r="BE136" s="157">
        <f>IF(N136="základní",J136,0)</f>
        <v>703.42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81</v>
      </c>
      <c r="BK136" s="157">
        <f>ROUND(I136*H136,2)</f>
        <v>703.42</v>
      </c>
      <c r="BL136" s="17" t="s">
        <v>163</v>
      </c>
      <c r="BM136" s="156" t="s">
        <v>538</v>
      </c>
    </row>
    <row r="137" spans="1:65" s="2" customFormat="1" ht="38.4">
      <c r="A137" s="29"/>
      <c r="B137" s="30"/>
      <c r="C137" s="29"/>
      <c r="D137" s="158" t="s">
        <v>165</v>
      </c>
      <c r="E137" s="29"/>
      <c r="F137" s="159" t="s">
        <v>176</v>
      </c>
      <c r="G137" s="29"/>
      <c r="H137" s="29"/>
      <c r="I137" s="29"/>
      <c r="J137" s="29"/>
      <c r="K137" s="29"/>
      <c r="L137" s="30"/>
      <c r="M137" s="160"/>
      <c r="N137" s="161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165</v>
      </c>
      <c r="AU137" s="17" t="s">
        <v>83</v>
      </c>
    </row>
    <row r="138" spans="1:65" s="13" customFormat="1">
      <c r="B138" s="162"/>
      <c r="D138" s="158" t="s">
        <v>167</v>
      </c>
      <c r="E138" s="163" t="s">
        <v>1</v>
      </c>
      <c r="F138" s="164" t="s">
        <v>539</v>
      </c>
      <c r="H138" s="165">
        <v>23.74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156</v>
      </c>
    </row>
    <row r="139" spans="1:65" s="2" customFormat="1" ht="24" customHeight="1">
      <c r="A139" s="29"/>
      <c r="B139" s="145"/>
      <c r="C139" s="146" t="s">
        <v>178</v>
      </c>
      <c r="D139" s="146" t="s">
        <v>158</v>
      </c>
      <c r="E139" s="147" t="s">
        <v>190</v>
      </c>
      <c r="F139" s="148" t="s">
        <v>191</v>
      </c>
      <c r="G139" s="149" t="s">
        <v>161</v>
      </c>
      <c r="H139" s="150">
        <v>1.41</v>
      </c>
      <c r="I139" s="151">
        <v>62.91</v>
      </c>
      <c r="J139" s="151">
        <f>ROUND(I139*H139,2)</f>
        <v>88.7</v>
      </c>
      <c r="K139" s="148" t="s">
        <v>162</v>
      </c>
      <c r="L139" s="30"/>
      <c r="M139" s="152" t="s">
        <v>1</v>
      </c>
      <c r="N139" s="153" t="s">
        <v>39</v>
      </c>
      <c r="O139" s="154">
        <v>0.05</v>
      </c>
      <c r="P139" s="154">
        <f>O139*H139</f>
        <v>7.0499999999999993E-2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88.7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88.7</v>
      </c>
      <c r="BL139" s="17" t="s">
        <v>163</v>
      </c>
      <c r="BM139" s="156" t="s">
        <v>540</v>
      </c>
    </row>
    <row r="140" spans="1:65" s="2" customFormat="1" ht="38.4">
      <c r="A140" s="29"/>
      <c r="B140" s="30"/>
      <c r="C140" s="29"/>
      <c r="D140" s="158" t="s">
        <v>165</v>
      </c>
      <c r="E140" s="29"/>
      <c r="F140" s="159" t="s">
        <v>193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3" customFormat="1" ht="20.399999999999999">
      <c r="B141" s="162"/>
      <c r="D141" s="158" t="s">
        <v>167</v>
      </c>
      <c r="E141" s="163" t="s">
        <v>1</v>
      </c>
      <c r="F141" s="164" t="s">
        <v>541</v>
      </c>
      <c r="H141" s="165">
        <v>1.41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156</v>
      </c>
    </row>
    <row r="142" spans="1:65" s="2" customFormat="1" ht="24" customHeight="1">
      <c r="A142" s="29"/>
      <c r="B142" s="145"/>
      <c r="C142" s="146" t="s">
        <v>163</v>
      </c>
      <c r="D142" s="146" t="s">
        <v>158</v>
      </c>
      <c r="E142" s="147" t="s">
        <v>196</v>
      </c>
      <c r="F142" s="148" t="s">
        <v>197</v>
      </c>
      <c r="G142" s="149" t="s">
        <v>161</v>
      </c>
      <c r="H142" s="150">
        <v>22.33</v>
      </c>
      <c r="I142" s="151">
        <v>126.59</v>
      </c>
      <c r="J142" s="151">
        <f>ROUND(I142*H142,2)</f>
        <v>2826.75</v>
      </c>
      <c r="K142" s="148" t="s">
        <v>162</v>
      </c>
      <c r="L142" s="30"/>
      <c r="M142" s="152" t="s">
        <v>1</v>
      </c>
      <c r="N142" s="153" t="s">
        <v>39</v>
      </c>
      <c r="O142" s="154">
        <v>8.3000000000000004E-2</v>
      </c>
      <c r="P142" s="154">
        <f>O142*H142</f>
        <v>1.8533899999999999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163</v>
      </c>
      <c r="AT142" s="156" t="s">
        <v>158</v>
      </c>
      <c r="AU142" s="156" t="s">
        <v>83</v>
      </c>
      <c r="AY142" s="17" t="s">
        <v>156</v>
      </c>
      <c r="BE142" s="157">
        <f>IF(N142="základní",J142,0)</f>
        <v>2826.75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81</v>
      </c>
      <c r="BK142" s="157">
        <f>ROUND(I142*H142,2)</f>
        <v>2826.75</v>
      </c>
      <c r="BL142" s="17" t="s">
        <v>163</v>
      </c>
      <c r="BM142" s="156" t="s">
        <v>542</v>
      </c>
    </row>
    <row r="143" spans="1:65" s="2" customFormat="1" ht="38.4">
      <c r="A143" s="29"/>
      <c r="B143" s="30"/>
      <c r="C143" s="29"/>
      <c r="D143" s="158" t="s">
        <v>165</v>
      </c>
      <c r="E143" s="29"/>
      <c r="F143" s="159" t="s">
        <v>199</v>
      </c>
      <c r="G143" s="29"/>
      <c r="H143" s="29"/>
      <c r="I143" s="29"/>
      <c r="J143" s="29"/>
      <c r="K143" s="29"/>
      <c r="L143" s="30"/>
      <c r="M143" s="160"/>
      <c r="N143" s="161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165</v>
      </c>
      <c r="AU143" s="17" t="s">
        <v>83</v>
      </c>
    </row>
    <row r="144" spans="1:65" s="13" customFormat="1">
      <c r="B144" s="162"/>
      <c r="D144" s="158" t="s">
        <v>167</v>
      </c>
      <c r="E144" s="163" t="s">
        <v>1</v>
      </c>
      <c r="F144" s="164" t="s">
        <v>543</v>
      </c>
      <c r="H144" s="165">
        <v>22.33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156</v>
      </c>
    </row>
    <row r="145" spans="1:65" s="2" customFormat="1" ht="24" customHeight="1">
      <c r="A145" s="29"/>
      <c r="B145" s="145"/>
      <c r="C145" s="146" t="s">
        <v>189</v>
      </c>
      <c r="D145" s="146" t="s">
        <v>158</v>
      </c>
      <c r="E145" s="147" t="s">
        <v>203</v>
      </c>
      <c r="F145" s="148" t="s">
        <v>204</v>
      </c>
      <c r="G145" s="149" t="s">
        <v>161</v>
      </c>
      <c r="H145" s="150">
        <v>223.3</v>
      </c>
      <c r="I145" s="151">
        <v>6.63</v>
      </c>
      <c r="J145" s="151">
        <f>ROUND(I145*H145,2)</f>
        <v>1480.48</v>
      </c>
      <c r="K145" s="148" t="s">
        <v>162</v>
      </c>
      <c r="L145" s="30"/>
      <c r="M145" s="152" t="s">
        <v>1</v>
      </c>
      <c r="N145" s="153" t="s">
        <v>39</v>
      </c>
      <c r="O145" s="154">
        <v>4.0000000000000001E-3</v>
      </c>
      <c r="P145" s="154">
        <f>O145*H145</f>
        <v>0.8932000000000001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163</v>
      </c>
      <c r="AT145" s="156" t="s">
        <v>158</v>
      </c>
      <c r="AU145" s="156" t="s">
        <v>83</v>
      </c>
      <c r="AY145" s="17" t="s">
        <v>156</v>
      </c>
      <c r="BE145" s="157">
        <f>IF(N145="základní",J145,0)</f>
        <v>1480.48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81</v>
      </c>
      <c r="BK145" s="157">
        <f>ROUND(I145*H145,2)</f>
        <v>1480.48</v>
      </c>
      <c r="BL145" s="17" t="s">
        <v>163</v>
      </c>
      <c r="BM145" s="156" t="s">
        <v>544</v>
      </c>
    </row>
    <row r="146" spans="1:65" s="2" customFormat="1" ht="38.4">
      <c r="A146" s="29"/>
      <c r="B146" s="30"/>
      <c r="C146" s="29"/>
      <c r="D146" s="158" t="s">
        <v>165</v>
      </c>
      <c r="E146" s="29"/>
      <c r="F146" s="159" t="s">
        <v>206</v>
      </c>
      <c r="G146" s="29"/>
      <c r="H146" s="29"/>
      <c r="I146" s="29"/>
      <c r="J146" s="29"/>
      <c r="K146" s="29"/>
      <c r="L146" s="30"/>
      <c r="M146" s="160"/>
      <c r="N146" s="161"/>
      <c r="O146" s="55"/>
      <c r="P146" s="55"/>
      <c r="Q146" s="55"/>
      <c r="R146" s="55"/>
      <c r="S146" s="55"/>
      <c r="T146" s="56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7" t="s">
        <v>165</v>
      </c>
      <c r="AU146" s="17" t="s">
        <v>83</v>
      </c>
    </row>
    <row r="147" spans="1:65" s="13" customFormat="1">
      <c r="B147" s="162"/>
      <c r="D147" s="158" t="s">
        <v>167</v>
      </c>
      <c r="E147" s="163" t="s">
        <v>1</v>
      </c>
      <c r="F147" s="164" t="s">
        <v>545</v>
      </c>
      <c r="H147" s="165">
        <v>223.3</v>
      </c>
      <c r="L147" s="162"/>
      <c r="M147" s="166"/>
      <c r="N147" s="167"/>
      <c r="O147" s="167"/>
      <c r="P147" s="167"/>
      <c r="Q147" s="167"/>
      <c r="R147" s="167"/>
      <c r="S147" s="167"/>
      <c r="T147" s="168"/>
      <c r="AT147" s="163" t="s">
        <v>167</v>
      </c>
      <c r="AU147" s="163" t="s">
        <v>83</v>
      </c>
      <c r="AV147" s="13" t="s">
        <v>83</v>
      </c>
      <c r="AW147" s="13" t="s">
        <v>30</v>
      </c>
      <c r="AX147" s="13" t="s">
        <v>81</v>
      </c>
      <c r="AY147" s="163" t="s">
        <v>156</v>
      </c>
    </row>
    <row r="148" spans="1:65" s="2" customFormat="1" ht="16.5" customHeight="1">
      <c r="A148" s="29"/>
      <c r="B148" s="145"/>
      <c r="C148" s="146" t="s">
        <v>195</v>
      </c>
      <c r="D148" s="146" t="s">
        <v>158</v>
      </c>
      <c r="E148" s="147" t="s">
        <v>209</v>
      </c>
      <c r="F148" s="148" t="s">
        <v>210</v>
      </c>
      <c r="G148" s="149" t="s">
        <v>161</v>
      </c>
      <c r="H148" s="150">
        <v>1.41</v>
      </c>
      <c r="I148" s="151">
        <v>15.61</v>
      </c>
      <c r="J148" s="151">
        <f>ROUND(I148*H148,2)</f>
        <v>22.01</v>
      </c>
      <c r="K148" s="148" t="s">
        <v>162</v>
      </c>
      <c r="L148" s="30"/>
      <c r="M148" s="152" t="s">
        <v>1</v>
      </c>
      <c r="N148" s="153" t="s">
        <v>39</v>
      </c>
      <c r="O148" s="154">
        <v>8.9999999999999993E-3</v>
      </c>
      <c r="P148" s="154">
        <f>O148*H148</f>
        <v>1.2689999999999998E-2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163</v>
      </c>
      <c r="AT148" s="156" t="s">
        <v>158</v>
      </c>
      <c r="AU148" s="156" t="s">
        <v>83</v>
      </c>
      <c r="AY148" s="17" t="s">
        <v>156</v>
      </c>
      <c r="BE148" s="157">
        <f>IF(N148="základní",J148,0)</f>
        <v>22.01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81</v>
      </c>
      <c r="BK148" s="157">
        <f>ROUND(I148*H148,2)</f>
        <v>22.01</v>
      </c>
      <c r="BL148" s="17" t="s">
        <v>163</v>
      </c>
      <c r="BM148" s="156" t="s">
        <v>546</v>
      </c>
    </row>
    <row r="149" spans="1:65" s="2" customFormat="1">
      <c r="A149" s="29"/>
      <c r="B149" s="30"/>
      <c r="C149" s="29"/>
      <c r="D149" s="158" t="s">
        <v>165</v>
      </c>
      <c r="E149" s="29"/>
      <c r="F149" s="159" t="s">
        <v>212</v>
      </c>
      <c r="G149" s="29"/>
      <c r="H149" s="29"/>
      <c r="I149" s="29"/>
      <c r="J149" s="29"/>
      <c r="K149" s="29"/>
      <c r="L149" s="30"/>
      <c r="M149" s="160"/>
      <c r="N149" s="161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165</v>
      </c>
      <c r="AU149" s="17" t="s">
        <v>83</v>
      </c>
    </row>
    <row r="150" spans="1:65" s="13" customFormat="1">
      <c r="B150" s="162"/>
      <c r="D150" s="158" t="s">
        <v>167</v>
      </c>
      <c r="E150" s="163" t="s">
        <v>1</v>
      </c>
      <c r="F150" s="164" t="s">
        <v>547</v>
      </c>
      <c r="H150" s="165">
        <v>1.41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167</v>
      </c>
      <c r="AU150" s="163" t="s">
        <v>83</v>
      </c>
      <c r="AV150" s="13" t="s">
        <v>83</v>
      </c>
      <c r="AW150" s="13" t="s">
        <v>30</v>
      </c>
      <c r="AX150" s="13" t="s">
        <v>81</v>
      </c>
      <c r="AY150" s="163" t="s">
        <v>156</v>
      </c>
    </row>
    <row r="151" spans="1:65" s="2" customFormat="1" ht="24" customHeight="1">
      <c r="A151" s="29"/>
      <c r="B151" s="145"/>
      <c r="C151" s="146" t="s">
        <v>202</v>
      </c>
      <c r="D151" s="146" t="s">
        <v>158</v>
      </c>
      <c r="E151" s="147" t="s">
        <v>215</v>
      </c>
      <c r="F151" s="148" t="s">
        <v>216</v>
      </c>
      <c r="G151" s="149" t="s">
        <v>217</v>
      </c>
      <c r="H151" s="150">
        <v>40.194000000000003</v>
      </c>
      <c r="I151" s="151">
        <v>184.05</v>
      </c>
      <c r="J151" s="151">
        <f>ROUND(I151*H151,2)</f>
        <v>7397.71</v>
      </c>
      <c r="K151" s="148" t="s">
        <v>162</v>
      </c>
      <c r="L151" s="30"/>
      <c r="M151" s="152" t="s">
        <v>1</v>
      </c>
      <c r="N151" s="153" t="s">
        <v>39</v>
      </c>
      <c r="O151" s="154">
        <v>0</v>
      </c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163</v>
      </c>
      <c r="AT151" s="156" t="s">
        <v>158</v>
      </c>
      <c r="AU151" s="156" t="s">
        <v>83</v>
      </c>
      <c r="AY151" s="17" t="s">
        <v>156</v>
      </c>
      <c r="BE151" s="157">
        <f>IF(N151="základní",J151,0)</f>
        <v>7397.71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81</v>
      </c>
      <c r="BK151" s="157">
        <f>ROUND(I151*H151,2)</f>
        <v>7397.71</v>
      </c>
      <c r="BL151" s="17" t="s">
        <v>163</v>
      </c>
      <c r="BM151" s="156" t="s">
        <v>548</v>
      </c>
    </row>
    <row r="152" spans="1:65" s="2" customFormat="1" ht="28.8">
      <c r="A152" s="29"/>
      <c r="B152" s="30"/>
      <c r="C152" s="29"/>
      <c r="D152" s="158" t="s">
        <v>165</v>
      </c>
      <c r="E152" s="29"/>
      <c r="F152" s="159" t="s">
        <v>219</v>
      </c>
      <c r="G152" s="29"/>
      <c r="H152" s="29"/>
      <c r="I152" s="29"/>
      <c r="J152" s="29"/>
      <c r="K152" s="29"/>
      <c r="L152" s="30"/>
      <c r="M152" s="160"/>
      <c r="N152" s="161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7" t="s">
        <v>165</v>
      </c>
      <c r="AU152" s="17" t="s">
        <v>83</v>
      </c>
    </row>
    <row r="153" spans="1:65" s="13" customFormat="1">
      <c r="B153" s="162"/>
      <c r="D153" s="158" t="s">
        <v>167</v>
      </c>
      <c r="E153" s="163" t="s">
        <v>1</v>
      </c>
      <c r="F153" s="164" t="s">
        <v>549</v>
      </c>
      <c r="H153" s="165">
        <v>22.33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81</v>
      </c>
      <c r="AY153" s="163" t="s">
        <v>156</v>
      </c>
    </row>
    <row r="154" spans="1:65" s="13" customFormat="1">
      <c r="B154" s="162"/>
      <c r="D154" s="158" t="s">
        <v>167</v>
      </c>
      <c r="F154" s="164" t="s">
        <v>550</v>
      </c>
      <c r="H154" s="165">
        <v>40.194000000000003</v>
      </c>
      <c r="L154" s="162"/>
      <c r="M154" s="166"/>
      <c r="N154" s="167"/>
      <c r="O154" s="167"/>
      <c r="P154" s="167"/>
      <c r="Q154" s="167"/>
      <c r="R154" s="167"/>
      <c r="S154" s="167"/>
      <c r="T154" s="168"/>
      <c r="AT154" s="163" t="s">
        <v>167</v>
      </c>
      <c r="AU154" s="163" t="s">
        <v>83</v>
      </c>
      <c r="AV154" s="13" t="s">
        <v>83</v>
      </c>
      <c r="AW154" s="13" t="s">
        <v>3</v>
      </c>
      <c r="AX154" s="13" t="s">
        <v>81</v>
      </c>
      <c r="AY154" s="163" t="s">
        <v>156</v>
      </c>
    </row>
    <row r="155" spans="1:65" s="2" customFormat="1" ht="16.5" customHeight="1">
      <c r="A155" s="29"/>
      <c r="B155" s="145"/>
      <c r="C155" s="146" t="s">
        <v>208</v>
      </c>
      <c r="D155" s="146" t="s">
        <v>158</v>
      </c>
      <c r="E155" s="147" t="s">
        <v>223</v>
      </c>
      <c r="F155" s="148" t="s">
        <v>224</v>
      </c>
      <c r="G155" s="149" t="s">
        <v>225</v>
      </c>
      <c r="H155" s="150">
        <v>61.1</v>
      </c>
      <c r="I155" s="151">
        <v>17.059999999999999</v>
      </c>
      <c r="J155" s="151">
        <f>ROUND(I155*H155,2)</f>
        <v>1042.3699999999999</v>
      </c>
      <c r="K155" s="148" t="s">
        <v>162</v>
      </c>
      <c r="L155" s="30"/>
      <c r="M155" s="152" t="s">
        <v>1</v>
      </c>
      <c r="N155" s="153" t="s">
        <v>39</v>
      </c>
      <c r="O155" s="154">
        <v>1.7999999999999999E-2</v>
      </c>
      <c r="P155" s="154">
        <f>O155*H155</f>
        <v>1.0997999999999999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163</v>
      </c>
      <c r="AT155" s="156" t="s">
        <v>158</v>
      </c>
      <c r="AU155" s="156" t="s">
        <v>83</v>
      </c>
      <c r="AY155" s="17" t="s">
        <v>156</v>
      </c>
      <c r="BE155" s="157">
        <f>IF(N155="základní",J155,0)</f>
        <v>1042.3699999999999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81</v>
      </c>
      <c r="BK155" s="157">
        <f>ROUND(I155*H155,2)</f>
        <v>1042.3699999999999</v>
      </c>
      <c r="BL155" s="17" t="s">
        <v>163</v>
      </c>
      <c r="BM155" s="156" t="s">
        <v>551</v>
      </c>
    </row>
    <row r="156" spans="1:65" s="2" customFormat="1" ht="19.2">
      <c r="A156" s="29"/>
      <c r="B156" s="30"/>
      <c r="C156" s="29"/>
      <c r="D156" s="158" t="s">
        <v>165</v>
      </c>
      <c r="E156" s="29"/>
      <c r="F156" s="159" t="s">
        <v>227</v>
      </c>
      <c r="G156" s="29"/>
      <c r="H156" s="29"/>
      <c r="I156" s="29"/>
      <c r="J156" s="29"/>
      <c r="K156" s="29"/>
      <c r="L156" s="30"/>
      <c r="M156" s="160"/>
      <c r="N156" s="161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165</v>
      </c>
      <c r="AU156" s="17" t="s">
        <v>83</v>
      </c>
    </row>
    <row r="157" spans="1:65" s="13" customFormat="1">
      <c r="B157" s="162"/>
      <c r="D157" s="158" t="s">
        <v>167</v>
      </c>
      <c r="E157" s="163" t="s">
        <v>1</v>
      </c>
      <c r="F157" s="164" t="s">
        <v>552</v>
      </c>
      <c r="H157" s="165">
        <v>61.1</v>
      </c>
      <c r="L157" s="162"/>
      <c r="M157" s="166"/>
      <c r="N157" s="167"/>
      <c r="O157" s="167"/>
      <c r="P157" s="167"/>
      <c r="Q157" s="167"/>
      <c r="R157" s="167"/>
      <c r="S157" s="167"/>
      <c r="T157" s="168"/>
      <c r="AT157" s="163" t="s">
        <v>167</v>
      </c>
      <c r="AU157" s="163" t="s">
        <v>83</v>
      </c>
      <c r="AV157" s="13" t="s">
        <v>83</v>
      </c>
      <c r="AW157" s="13" t="s">
        <v>30</v>
      </c>
      <c r="AX157" s="13" t="s">
        <v>81</v>
      </c>
      <c r="AY157" s="163" t="s">
        <v>156</v>
      </c>
    </row>
    <row r="158" spans="1:65" s="12" customFormat="1" ht="22.95" customHeight="1">
      <c r="B158" s="133"/>
      <c r="D158" s="134" t="s">
        <v>73</v>
      </c>
      <c r="E158" s="143" t="s">
        <v>189</v>
      </c>
      <c r="F158" s="143" t="s">
        <v>236</v>
      </c>
      <c r="J158" s="144">
        <f>BK158</f>
        <v>58362.599999999991</v>
      </c>
      <c r="L158" s="133"/>
      <c r="M158" s="137"/>
      <c r="N158" s="138"/>
      <c r="O158" s="138"/>
      <c r="P158" s="139">
        <f>SUM(P159:P186)</f>
        <v>47.552300000000002</v>
      </c>
      <c r="Q158" s="138"/>
      <c r="R158" s="139">
        <f>SUM(R159:R186)</f>
        <v>14.642572999999999</v>
      </c>
      <c r="S158" s="138"/>
      <c r="T158" s="140">
        <f>SUM(T159:T186)</f>
        <v>0</v>
      </c>
      <c r="AR158" s="134" t="s">
        <v>81</v>
      </c>
      <c r="AT158" s="141" t="s">
        <v>73</v>
      </c>
      <c r="AU158" s="141" t="s">
        <v>81</v>
      </c>
      <c r="AY158" s="134" t="s">
        <v>156</v>
      </c>
      <c r="BK158" s="142">
        <f>SUM(BK159:BK186)</f>
        <v>58362.599999999991</v>
      </c>
    </row>
    <row r="159" spans="1:65" s="2" customFormat="1" ht="16.5" customHeight="1">
      <c r="A159" s="29"/>
      <c r="B159" s="145"/>
      <c r="C159" s="146" t="s">
        <v>214</v>
      </c>
      <c r="D159" s="146" t="s">
        <v>158</v>
      </c>
      <c r="E159" s="147" t="s">
        <v>238</v>
      </c>
      <c r="F159" s="148" t="s">
        <v>239</v>
      </c>
      <c r="G159" s="149" t="s">
        <v>225</v>
      </c>
      <c r="H159" s="150">
        <v>34.799999999999997</v>
      </c>
      <c r="I159" s="151">
        <v>267.14999999999998</v>
      </c>
      <c r="J159" s="151">
        <f>ROUND(I159*H159,2)</f>
        <v>9296.82</v>
      </c>
      <c r="K159" s="148" t="s">
        <v>162</v>
      </c>
      <c r="L159" s="30"/>
      <c r="M159" s="152" t="s">
        <v>1</v>
      </c>
      <c r="N159" s="153" t="s">
        <v>39</v>
      </c>
      <c r="O159" s="154">
        <v>2.9000000000000001E-2</v>
      </c>
      <c r="P159" s="154">
        <f>O159*H159</f>
        <v>1.0091999999999999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163</v>
      </c>
      <c r="AT159" s="156" t="s">
        <v>158</v>
      </c>
      <c r="AU159" s="156" t="s">
        <v>83</v>
      </c>
      <c r="AY159" s="17" t="s">
        <v>156</v>
      </c>
      <c r="BE159" s="157">
        <f>IF(N159="základní",J159,0)</f>
        <v>9296.82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7" t="s">
        <v>81</v>
      </c>
      <c r="BK159" s="157">
        <f>ROUND(I159*H159,2)</f>
        <v>9296.82</v>
      </c>
      <c r="BL159" s="17" t="s">
        <v>163</v>
      </c>
      <c r="BM159" s="156" t="s">
        <v>553</v>
      </c>
    </row>
    <row r="160" spans="1:65" s="2" customFormat="1" ht="19.2">
      <c r="A160" s="29"/>
      <c r="B160" s="30"/>
      <c r="C160" s="29"/>
      <c r="D160" s="158" t="s">
        <v>165</v>
      </c>
      <c r="E160" s="29"/>
      <c r="F160" s="159" t="s">
        <v>241</v>
      </c>
      <c r="G160" s="29"/>
      <c r="H160" s="29"/>
      <c r="I160" s="29"/>
      <c r="J160" s="29"/>
      <c r="K160" s="29"/>
      <c r="L160" s="30"/>
      <c r="M160" s="160"/>
      <c r="N160" s="161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165</v>
      </c>
      <c r="AU160" s="17" t="s">
        <v>83</v>
      </c>
    </row>
    <row r="161" spans="1:65" s="13" customFormat="1">
      <c r="B161" s="162"/>
      <c r="D161" s="158" t="s">
        <v>167</v>
      </c>
      <c r="E161" s="163" t="s">
        <v>1</v>
      </c>
      <c r="F161" s="164" t="s">
        <v>554</v>
      </c>
      <c r="H161" s="165">
        <v>34.799999999999997</v>
      </c>
      <c r="L161" s="162"/>
      <c r="M161" s="166"/>
      <c r="N161" s="167"/>
      <c r="O161" s="167"/>
      <c r="P161" s="167"/>
      <c r="Q161" s="167"/>
      <c r="R161" s="167"/>
      <c r="S161" s="167"/>
      <c r="T161" s="168"/>
      <c r="AT161" s="163" t="s">
        <v>167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156</v>
      </c>
    </row>
    <row r="162" spans="1:65" s="2" customFormat="1" ht="16.5" customHeight="1">
      <c r="A162" s="29"/>
      <c r="B162" s="145"/>
      <c r="C162" s="146" t="s">
        <v>222</v>
      </c>
      <c r="D162" s="146" t="s">
        <v>158</v>
      </c>
      <c r="E162" s="147" t="s">
        <v>244</v>
      </c>
      <c r="F162" s="148" t="s">
        <v>245</v>
      </c>
      <c r="G162" s="149" t="s">
        <v>225</v>
      </c>
      <c r="H162" s="150">
        <v>26.3</v>
      </c>
      <c r="I162" s="151">
        <v>332.4</v>
      </c>
      <c r="J162" s="151">
        <f>ROUND(I162*H162,2)</f>
        <v>8742.1200000000008</v>
      </c>
      <c r="K162" s="148" t="s">
        <v>162</v>
      </c>
      <c r="L162" s="30"/>
      <c r="M162" s="152" t="s">
        <v>1</v>
      </c>
      <c r="N162" s="153" t="s">
        <v>39</v>
      </c>
      <c r="O162" s="154">
        <v>3.3000000000000002E-2</v>
      </c>
      <c r="P162" s="154">
        <f>O162*H162</f>
        <v>0.86790000000000012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163</v>
      </c>
      <c r="AT162" s="156" t="s">
        <v>158</v>
      </c>
      <c r="AU162" s="156" t="s">
        <v>83</v>
      </c>
      <c r="AY162" s="17" t="s">
        <v>156</v>
      </c>
      <c r="BE162" s="157">
        <f>IF(N162="základní",J162,0)</f>
        <v>8742.1200000000008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81</v>
      </c>
      <c r="BK162" s="157">
        <f>ROUND(I162*H162,2)</f>
        <v>8742.1200000000008</v>
      </c>
      <c r="BL162" s="17" t="s">
        <v>163</v>
      </c>
      <c r="BM162" s="156" t="s">
        <v>555</v>
      </c>
    </row>
    <row r="163" spans="1:65" s="2" customFormat="1" ht="19.2">
      <c r="A163" s="29"/>
      <c r="B163" s="30"/>
      <c r="C163" s="29"/>
      <c r="D163" s="158" t="s">
        <v>165</v>
      </c>
      <c r="E163" s="29"/>
      <c r="F163" s="159" t="s">
        <v>247</v>
      </c>
      <c r="G163" s="29"/>
      <c r="H163" s="29"/>
      <c r="I163" s="29"/>
      <c r="J163" s="29"/>
      <c r="K163" s="29"/>
      <c r="L163" s="30"/>
      <c r="M163" s="160"/>
      <c r="N163" s="161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165</v>
      </c>
      <c r="AU163" s="17" t="s">
        <v>83</v>
      </c>
    </row>
    <row r="164" spans="1:65" s="13" customFormat="1">
      <c r="B164" s="162"/>
      <c r="D164" s="158" t="s">
        <v>167</v>
      </c>
      <c r="E164" s="163" t="s">
        <v>1</v>
      </c>
      <c r="F164" s="164" t="s">
        <v>556</v>
      </c>
      <c r="H164" s="165">
        <v>26.3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167</v>
      </c>
      <c r="AU164" s="163" t="s">
        <v>83</v>
      </c>
      <c r="AV164" s="13" t="s">
        <v>83</v>
      </c>
      <c r="AW164" s="13" t="s">
        <v>30</v>
      </c>
      <c r="AX164" s="13" t="s">
        <v>81</v>
      </c>
      <c r="AY164" s="163" t="s">
        <v>156</v>
      </c>
    </row>
    <row r="165" spans="1:65" s="2" customFormat="1" ht="24" customHeight="1">
      <c r="A165" s="29"/>
      <c r="B165" s="145"/>
      <c r="C165" s="146" t="s">
        <v>230</v>
      </c>
      <c r="D165" s="146" t="s">
        <v>158</v>
      </c>
      <c r="E165" s="147" t="s">
        <v>250</v>
      </c>
      <c r="F165" s="148" t="s">
        <v>251</v>
      </c>
      <c r="G165" s="149" t="s">
        <v>225</v>
      </c>
      <c r="H165" s="150">
        <v>34.799999999999997</v>
      </c>
      <c r="I165" s="151">
        <v>305.06</v>
      </c>
      <c r="J165" s="151">
        <f>ROUND(I165*H165,2)</f>
        <v>10616.09</v>
      </c>
      <c r="K165" s="148" t="s">
        <v>162</v>
      </c>
      <c r="L165" s="30"/>
      <c r="M165" s="152" t="s">
        <v>1</v>
      </c>
      <c r="N165" s="153" t="s">
        <v>39</v>
      </c>
      <c r="O165" s="154">
        <v>0.72</v>
      </c>
      <c r="P165" s="154">
        <f>O165*H165</f>
        <v>25.055999999999997</v>
      </c>
      <c r="Q165" s="154">
        <v>8.4250000000000005E-2</v>
      </c>
      <c r="R165" s="154">
        <f>Q165*H165</f>
        <v>2.9318999999999997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163</v>
      </c>
      <c r="AT165" s="156" t="s">
        <v>158</v>
      </c>
      <c r="AU165" s="156" t="s">
        <v>83</v>
      </c>
      <c r="AY165" s="17" t="s">
        <v>156</v>
      </c>
      <c r="BE165" s="157">
        <f>IF(N165="základní",J165,0)</f>
        <v>10616.09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81</v>
      </c>
      <c r="BK165" s="157">
        <f>ROUND(I165*H165,2)</f>
        <v>10616.09</v>
      </c>
      <c r="BL165" s="17" t="s">
        <v>163</v>
      </c>
      <c r="BM165" s="156" t="s">
        <v>557</v>
      </c>
    </row>
    <row r="166" spans="1:65" s="2" customFormat="1" ht="48">
      <c r="A166" s="29"/>
      <c r="B166" s="30"/>
      <c r="C166" s="29"/>
      <c r="D166" s="158" t="s">
        <v>165</v>
      </c>
      <c r="E166" s="29"/>
      <c r="F166" s="159" t="s">
        <v>253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165</v>
      </c>
      <c r="AU166" s="17" t="s">
        <v>83</v>
      </c>
    </row>
    <row r="167" spans="1:65" s="13" customFormat="1">
      <c r="B167" s="162"/>
      <c r="D167" s="158" t="s">
        <v>167</v>
      </c>
      <c r="E167" s="163" t="s">
        <v>1</v>
      </c>
      <c r="F167" s="164" t="s">
        <v>558</v>
      </c>
      <c r="H167" s="165">
        <v>34.799999999999997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30</v>
      </c>
      <c r="AX167" s="13" t="s">
        <v>81</v>
      </c>
      <c r="AY167" s="163" t="s">
        <v>156</v>
      </c>
    </row>
    <row r="168" spans="1:65" s="2" customFormat="1" ht="24" customHeight="1">
      <c r="A168" s="29"/>
      <c r="B168" s="145"/>
      <c r="C168" s="176" t="s">
        <v>237</v>
      </c>
      <c r="D168" s="176" t="s">
        <v>254</v>
      </c>
      <c r="E168" s="177" t="s">
        <v>255</v>
      </c>
      <c r="F168" s="178" t="s">
        <v>256</v>
      </c>
      <c r="G168" s="179" t="s">
        <v>225</v>
      </c>
      <c r="H168" s="180">
        <v>0.61799999999999999</v>
      </c>
      <c r="I168" s="181">
        <v>558.28</v>
      </c>
      <c r="J168" s="181">
        <f>ROUND(I168*H168,2)</f>
        <v>345.02</v>
      </c>
      <c r="K168" s="178" t="s">
        <v>162</v>
      </c>
      <c r="L168" s="182"/>
      <c r="M168" s="183" t="s">
        <v>1</v>
      </c>
      <c r="N168" s="184" t="s">
        <v>39</v>
      </c>
      <c r="O168" s="154">
        <v>0</v>
      </c>
      <c r="P168" s="154">
        <f>O168*H168</f>
        <v>0</v>
      </c>
      <c r="Q168" s="154">
        <v>0.13100000000000001</v>
      </c>
      <c r="R168" s="154">
        <f>Q168*H168</f>
        <v>8.0958000000000002E-2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208</v>
      </c>
      <c r="AT168" s="156" t="s">
        <v>254</v>
      </c>
      <c r="AU168" s="156" t="s">
        <v>83</v>
      </c>
      <c r="AY168" s="17" t="s">
        <v>156</v>
      </c>
      <c r="BE168" s="157">
        <f>IF(N168="základní",J168,0)</f>
        <v>345.02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345.02</v>
      </c>
      <c r="BL168" s="17" t="s">
        <v>163</v>
      </c>
      <c r="BM168" s="156" t="s">
        <v>559</v>
      </c>
    </row>
    <row r="169" spans="1:65" s="2" customFormat="1" ht="19.2">
      <c r="A169" s="29"/>
      <c r="B169" s="30"/>
      <c r="C169" s="29"/>
      <c r="D169" s="158" t="s">
        <v>165</v>
      </c>
      <c r="E169" s="29"/>
      <c r="F169" s="159" t="s">
        <v>256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560</v>
      </c>
      <c r="H170" s="165">
        <v>0.6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13" customFormat="1">
      <c r="B171" s="162"/>
      <c r="D171" s="158" t="s">
        <v>167</v>
      </c>
      <c r="F171" s="164" t="s">
        <v>561</v>
      </c>
      <c r="H171" s="165">
        <v>0.61799999999999999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</v>
      </c>
      <c r="AX171" s="13" t="s">
        <v>81</v>
      </c>
      <c r="AY171" s="163" t="s">
        <v>156</v>
      </c>
    </row>
    <row r="172" spans="1:65" s="2" customFormat="1" ht="16.5" customHeight="1">
      <c r="A172" s="29"/>
      <c r="B172" s="145"/>
      <c r="C172" s="176" t="s">
        <v>243</v>
      </c>
      <c r="D172" s="176" t="s">
        <v>254</v>
      </c>
      <c r="E172" s="177" t="s">
        <v>266</v>
      </c>
      <c r="F172" s="178" t="s">
        <v>267</v>
      </c>
      <c r="G172" s="179" t="s">
        <v>225</v>
      </c>
      <c r="H172" s="180">
        <v>35.225999999999999</v>
      </c>
      <c r="I172" s="181">
        <v>292.02</v>
      </c>
      <c r="J172" s="181">
        <f>ROUND(I172*H172,2)</f>
        <v>10286.700000000001</v>
      </c>
      <c r="K172" s="178" t="s">
        <v>162</v>
      </c>
      <c r="L172" s="182"/>
      <c r="M172" s="183" t="s">
        <v>1</v>
      </c>
      <c r="N172" s="184" t="s">
        <v>39</v>
      </c>
      <c r="O172" s="154">
        <v>0</v>
      </c>
      <c r="P172" s="154">
        <f>O172*H172</f>
        <v>0</v>
      </c>
      <c r="Q172" s="154">
        <v>0.13100000000000001</v>
      </c>
      <c r="R172" s="154">
        <f>Q172*H172</f>
        <v>4.6146060000000002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208</v>
      </c>
      <c r="AT172" s="156" t="s">
        <v>254</v>
      </c>
      <c r="AU172" s="156" t="s">
        <v>83</v>
      </c>
      <c r="AY172" s="17" t="s">
        <v>156</v>
      </c>
      <c r="BE172" s="157">
        <f>IF(N172="základní",J172,0)</f>
        <v>10286.700000000001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10286.700000000001</v>
      </c>
      <c r="BL172" s="17" t="s">
        <v>163</v>
      </c>
      <c r="BM172" s="156" t="s">
        <v>562</v>
      </c>
    </row>
    <row r="173" spans="1:65" s="2" customFormat="1">
      <c r="A173" s="29"/>
      <c r="B173" s="30"/>
      <c r="C173" s="29"/>
      <c r="D173" s="158" t="s">
        <v>165</v>
      </c>
      <c r="E173" s="29"/>
      <c r="F173" s="159" t="s">
        <v>267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563</v>
      </c>
      <c r="H174" s="165">
        <v>34.200000000000003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13" customFormat="1">
      <c r="B175" s="162"/>
      <c r="D175" s="158" t="s">
        <v>167</v>
      </c>
      <c r="F175" s="164" t="s">
        <v>564</v>
      </c>
      <c r="H175" s="165">
        <v>35.225999999999999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</v>
      </c>
      <c r="AX175" s="13" t="s">
        <v>81</v>
      </c>
      <c r="AY175" s="163" t="s">
        <v>156</v>
      </c>
    </row>
    <row r="176" spans="1:65" s="2" customFormat="1" ht="24" customHeight="1">
      <c r="A176" s="29"/>
      <c r="B176" s="145"/>
      <c r="C176" s="146" t="s">
        <v>249</v>
      </c>
      <c r="D176" s="146" t="s">
        <v>158</v>
      </c>
      <c r="E176" s="147" t="s">
        <v>271</v>
      </c>
      <c r="F176" s="148" t="s">
        <v>272</v>
      </c>
      <c r="G176" s="149" t="s">
        <v>225</v>
      </c>
      <c r="H176" s="150">
        <v>26.3</v>
      </c>
      <c r="I176" s="151">
        <v>302.79000000000002</v>
      </c>
      <c r="J176" s="151">
        <f>ROUND(I176*H176,2)</f>
        <v>7963.38</v>
      </c>
      <c r="K176" s="148" t="s">
        <v>162</v>
      </c>
      <c r="L176" s="30"/>
      <c r="M176" s="152" t="s">
        <v>1</v>
      </c>
      <c r="N176" s="153" t="s">
        <v>39</v>
      </c>
      <c r="O176" s="154">
        <v>0.78400000000000003</v>
      </c>
      <c r="P176" s="154">
        <f>O176*H176</f>
        <v>20.619200000000003</v>
      </c>
      <c r="Q176" s="154">
        <v>8.5650000000000004E-2</v>
      </c>
      <c r="R176" s="154">
        <f>Q176*H176</f>
        <v>2.2525950000000003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163</v>
      </c>
      <c r="AT176" s="156" t="s">
        <v>158</v>
      </c>
      <c r="AU176" s="156" t="s">
        <v>83</v>
      </c>
      <c r="AY176" s="17" t="s">
        <v>156</v>
      </c>
      <c r="BE176" s="157">
        <f>IF(N176="základní",J176,0)</f>
        <v>7963.38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7963.38</v>
      </c>
      <c r="BL176" s="17" t="s">
        <v>163</v>
      </c>
      <c r="BM176" s="156" t="s">
        <v>565</v>
      </c>
    </row>
    <row r="177" spans="1:65" s="2" customFormat="1" ht="48">
      <c r="A177" s="29"/>
      <c r="B177" s="30"/>
      <c r="C177" s="29"/>
      <c r="D177" s="158" t="s">
        <v>165</v>
      </c>
      <c r="E177" s="29"/>
      <c r="F177" s="159" t="s">
        <v>274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566</v>
      </c>
      <c r="H178" s="165">
        <v>26.3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2" customFormat="1" ht="16.5" customHeight="1">
      <c r="A179" s="29"/>
      <c r="B179" s="145"/>
      <c r="C179" s="176" t="s">
        <v>8</v>
      </c>
      <c r="D179" s="176" t="s">
        <v>254</v>
      </c>
      <c r="E179" s="177" t="s">
        <v>277</v>
      </c>
      <c r="F179" s="178" t="s">
        <v>278</v>
      </c>
      <c r="G179" s="179" t="s">
        <v>225</v>
      </c>
      <c r="H179" s="180">
        <v>21.939</v>
      </c>
      <c r="I179" s="181">
        <v>361.35</v>
      </c>
      <c r="J179" s="181">
        <f>ROUND(I179*H179,2)</f>
        <v>7927.66</v>
      </c>
      <c r="K179" s="178" t="s">
        <v>162</v>
      </c>
      <c r="L179" s="182"/>
      <c r="M179" s="183" t="s">
        <v>1</v>
      </c>
      <c r="N179" s="184" t="s">
        <v>39</v>
      </c>
      <c r="O179" s="154">
        <v>0</v>
      </c>
      <c r="P179" s="154">
        <f>O179*H179</f>
        <v>0</v>
      </c>
      <c r="Q179" s="154">
        <v>0.17599999999999999</v>
      </c>
      <c r="R179" s="154">
        <f>Q179*H179</f>
        <v>3.8612639999999998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208</v>
      </c>
      <c r="AT179" s="156" t="s">
        <v>254</v>
      </c>
      <c r="AU179" s="156" t="s">
        <v>83</v>
      </c>
      <c r="AY179" s="17" t="s">
        <v>156</v>
      </c>
      <c r="BE179" s="157">
        <f>IF(N179="základní",J179,0)</f>
        <v>7927.66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81</v>
      </c>
      <c r="BK179" s="157">
        <f>ROUND(I179*H179,2)</f>
        <v>7927.66</v>
      </c>
      <c r="BL179" s="17" t="s">
        <v>163</v>
      </c>
      <c r="BM179" s="156" t="s">
        <v>567</v>
      </c>
    </row>
    <row r="180" spans="1:65" s="2" customFormat="1">
      <c r="A180" s="29"/>
      <c r="B180" s="30"/>
      <c r="C180" s="29"/>
      <c r="D180" s="158" t="s">
        <v>165</v>
      </c>
      <c r="E180" s="29"/>
      <c r="F180" s="159" t="s">
        <v>278</v>
      </c>
      <c r="G180" s="29"/>
      <c r="H180" s="29"/>
      <c r="I180" s="29"/>
      <c r="J180" s="29"/>
      <c r="K180" s="29"/>
      <c r="L180" s="30"/>
      <c r="M180" s="160"/>
      <c r="N180" s="161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165</v>
      </c>
      <c r="AU180" s="17" t="s">
        <v>83</v>
      </c>
    </row>
    <row r="181" spans="1:65" s="13" customFormat="1">
      <c r="B181" s="162"/>
      <c r="D181" s="158" t="s">
        <v>167</v>
      </c>
      <c r="E181" s="163" t="s">
        <v>1</v>
      </c>
      <c r="F181" s="164" t="s">
        <v>568</v>
      </c>
      <c r="H181" s="165">
        <v>21.3</v>
      </c>
      <c r="L181" s="162"/>
      <c r="M181" s="166"/>
      <c r="N181" s="167"/>
      <c r="O181" s="167"/>
      <c r="P181" s="167"/>
      <c r="Q181" s="167"/>
      <c r="R181" s="167"/>
      <c r="S181" s="167"/>
      <c r="T181" s="168"/>
      <c r="AT181" s="163" t="s">
        <v>167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156</v>
      </c>
    </row>
    <row r="182" spans="1:65" s="13" customFormat="1">
      <c r="B182" s="162"/>
      <c r="D182" s="158" t="s">
        <v>167</v>
      </c>
      <c r="F182" s="164" t="s">
        <v>569</v>
      </c>
      <c r="H182" s="165">
        <v>21.939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</v>
      </c>
      <c r="AX182" s="13" t="s">
        <v>81</v>
      </c>
      <c r="AY182" s="163" t="s">
        <v>156</v>
      </c>
    </row>
    <row r="183" spans="1:65" s="2" customFormat="1" ht="24" customHeight="1">
      <c r="A183" s="29"/>
      <c r="B183" s="145"/>
      <c r="C183" s="176" t="s">
        <v>259</v>
      </c>
      <c r="D183" s="176" t="s">
        <v>254</v>
      </c>
      <c r="E183" s="177" t="s">
        <v>283</v>
      </c>
      <c r="F183" s="178" t="s">
        <v>284</v>
      </c>
      <c r="G183" s="179" t="s">
        <v>225</v>
      </c>
      <c r="H183" s="180">
        <v>5.15</v>
      </c>
      <c r="I183" s="181">
        <v>618.41</v>
      </c>
      <c r="J183" s="181">
        <f>ROUND(I183*H183,2)</f>
        <v>3184.81</v>
      </c>
      <c r="K183" s="178" t="s">
        <v>162</v>
      </c>
      <c r="L183" s="182"/>
      <c r="M183" s="183" t="s">
        <v>1</v>
      </c>
      <c r="N183" s="184" t="s">
        <v>39</v>
      </c>
      <c r="O183" s="154">
        <v>0</v>
      </c>
      <c r="P183" s="154">
        <f>O183*H183</f>
        <v>0</v>
      </c>
      <c r="Q183" s="154">
        <v>0.17499999999999999</v>
      </c>
      <c r="R183" s="154">
        <f>Q183*H183</f>
        <v>0.90125</v>
      </c>
      <c r="S183" s="154">
        <v>0</v>
      </c>
      <c r="T183" s="15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208</v>
      </c>
      <c r="AT183" s="156" t="s">
        <v>254</v>
      </c>
      <c r="AU183" s="156" t="s">
        <v>83</v>
      </c>
      <c r="AY183" s="17" t="s">
        <v>156</v>
      </c>
      <c r="BE183" s="157">
        <f>IF(N183="základní",J183,0)</f>
        <v>3184.81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81</v>
      </c>
      <c r="BK183" s="157">
        <f>ROUND(I183*H183,2)</f>
        <v>3184.81</v>
      </c>
      <c r="BL183" s="17" t="s">
        <v>163</v>
      </c>
      <c r="BM183" s="156" t="s">
        <v>570</v>
      </c>
    </row>
    <row r="184" spans="1:65" s="2" customFormat="1" ht="19.2">
      <c r="A184" s="29"/>
      <c r="B184" s="30"/>
      <c r="C184" s="29"/>
      <c r="D184" s="158" t="s">
        <v>165</v>
      </c>
      <c r="E184" s="29"/>
      <c r="F184" s="159" t="s">
        <v>284</v>
      </c>
      <c r="G184" s="29"/>
      <c r="H184" s="29"/>
      <c r="I184" s="29"/>
      <c r="J184" s="29"/>
      <c r="K184" s="29"/>
      <c r="L184" s="30"/>
      <c r="M184" s="160"/>
      <c r="N184" s="161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165</v>
      </c>
      <c r="AU184" s="17" t="s">
        <v>83</v>
      </c>
    </row>
    <row r="185" spans="1:65" s="13" customFormat="1">
      <c r="B185" s="162"/>
      <c r="D185" s="158" t="s">
        <v>167</v>
      </c>
      <c r="E185" s="163" t="s">
        <v>1</v>
      </c>
      <c r="F185" s="164" t="s">
        <v>189</v>
      </c>
      <c r="H185" s="165">
        <v>5</v>
      </c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167</v>
      </c>
      <c r="AU185" s="163" t="s">
        <v>83</v>
      </c>
      <c r="AV185" s="13" t="s">
        <v>83</v>
      </c>
      <c r="AW185" s="13" t="s">
        <v>30</v>
      </c>
      <c r="AX185" s="13" t="s">
        <v>81</v>
      </c>
      <c r="AY185" s="163" t="s">
        <v>156</v>
      </c>
    </row>
    <row r="186" spans="1:65" s="13" customFormat="1">
      <c r="B186" s="162"/>
      <c r="D186" s="158" t="s">
        <v>167</v>
      </c>
      <c r="F186" s="164" t="s">
        <v>571</v>
      </c>
      <c r="H186" s="165">
        <v>5.15</v>
      </c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167</v>
      </c>
      <c r="AU186" s="163" t="s">
        <v>83</v>
      </c>
      <c r="AV186" s="13" t="s">
        <v>83</v>
      </c>
      <c r="AW186" s="13" t="s">
        <v>3</v>
      </c>
      <c r="AX186" s="13" t="s">
        <v>81</v>
      </c>
      <c r="AY186" s="163" t="s">
        <v>156</v>
      </c>
    </row>
    <row r="187" spans="1:65" s="12" customFormat="1" ht="22.95" customHeight="1">
      <c r="B187" s="133"/>
      <c r="D187" s="134" t="s">
        <v>73</v>
      </c>
      <c r="E187" s="143" t="s">
        <v>214</v>
      </c>
      <c r="F187" s="143" t="s">
        <v>288</v>
      </c>
      <c r="J187" s="144">
        <f>BK187</f>
        <v>30597.789999999997</v>
      </c>
      <c r="L187" s="133"/>
      <c r="M187" s="137"/>
      <c r="N187" s="138"/>
      <c r="O187" s="138"/>
      <c r="P187" s="139">
        <f>P188+SUM(P189:P202)</f>
        <v>15.791599999999999</v>
      </c>
      <c r="Q187" s="138"/>
      <c r="R187" s="139">
        <f>R188+SUM(R189:R202)</f>
        <v>10.030616</v>
      </c>
      <c r="S187" s="138"/>
      <c r="T187" s="140">
        <f>T188+SUM(T189:T202)</f>
        <v>8.4390000000000001</v>
      </c>
      <c r="AR187" s="134" t="s">
        <v>81</v>
      </c>
      <c r="AT187" s="141" t="s">
        <v>73</v>
      </c>
      <c r="AU187" s="141" t="s">
        <v>81</v>
      </c>
      <c r="AY187" s="134" t="s">
        <v>156</v>
      </c>
      <c r="BK187" s="142">
        <f>BK188+SUM(BK189:BK202)</f>
        <v>30597.789999999997</v>
      </c>
    </row>
    <row r="188" spans="1:65" s="2" customFormat="1" ht="24" customHeight="1">
      <c r="A188" s="29"/>
      <c r="B188" s="145"/>
      <c r="C188" s="146" t="s">
        <v>265</v>
      </c>
      <c r="D188" s="146" t="s">
        <v>158</v>
      </c>
      <c r="E188" s="147" t="s">
        <v>318</v>
      </c>
      <c r="F188" s="148" t="s">
        <v>319</v>
      </c>
      <c r="G188" s="149" t="s">
        <v>291</v>
      </c>
      <c r="H188" s="150">
        <v>2</v>
      </c>
      <c r="I188" s="151">
        <v>397.33</v>
      </c>
      <c r="J188" s="151">
        <f>ROUND(I188*H188,2)</f>
        <v>794.66</v>
      </c>
      <c r="K188" s="148" t="s">
        <v>162</v>
      </c>
      <c r="L188" s="30"/>
      <c r="M188" s="152" t="s">
        <v>1</v>
      </c>
      <c r="N188" s="153" t="s">
        <v>39</v>
      </c>
      <c r="O188" s="154">
        <v>0.26800000000000002</v>
      </c>
      <c r="P188" s="154">
        <f>O188*H188</f>
        <v>0.53600000000000003</v>
      </c>
      <c r="Q188" s="154">
        <v>0.15540000000000001</v>
      </c>
      <c r="R188" s="154">
        <f>Q188*H188</f>
        <v>0.31080000000000002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163</v>
      </c>
      <c r="AT188" s="156" t="s">
        <v>158</v>
      </c>
      <c r="AU188" s="156" t="s">
        <v>83</v>
      </c>
      <c r="AY188" s="17" t="s">
        <v>156</v>
      </c>
      <c r="BE188" s="157">
        <f>IF(N188="základní",J188,0)</f>
        <v>794.66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81</v>
      </c>
      <c r="BK188" s="157">
        <f>ROUND(I188*H188,2)</f>
        <v>794.66</v>
      </c>
      <c r="BL188" s="17" t="s">
        <v>163</v>
      </c>
      <c r="BM188" s="156" t="s">
        <v>572</v>
      </c>
    </row>
    <row r="189" spans="1:65" s="2" customFormat="1" ht="28.8">
      <c r="A189" s="29"/>
      <c r="B189" s="30"/>
      <c r="C189" s="29"/>
      <c r="D189" s="158" t="s">
        <v>165</v>
      </c>
      <c r="E189" s="29"/>
      <c r="F189" s="159" t="s">
        <v>321</v>
      </c>
      <c r="G189" s="29"/>
      <c r="H189" s="29"/>
      <c r="I189" s="29"/>
      <c r="J189" s="29"/>
      <c r="K189" s="29"/>
      <c r="L189" s="30"/>
      <c r="M189" s="160"/>
      <c r="N189" s="161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165</v>
      </c>
      <c r="AU189" s="17" t="s">
        <v>83</v>
      </c>
    </row>
    <row r="190" spans="1:65" s="13" customFormat="1">
      <c r="B190" s="162"/>
      <c r="D190" s="158" t="s">
        <v>167</v>
      </c>
      <c r="E190" s="163" t="s">
        <v>1</v>
      </c>
      <c r="F190" s="164" t="s">
        <v>83</v>
      </c>
      <c r="H190" s="165">
        <v>2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167</v>
      </c>
      <c r="AU190" s="163" t="s">
        <v>83</v>
      </c>
      <c r="AV190" s="13" t="s">
        <v>83</v>
      </c>
      <c r="AW190" s="13" t="s">
        <v>30</v>
      </c>
      <c r="AX190" s="13" t="s">
        <v>81</v>
      </c>
      <c r="AY190" s="163" t="s">
        <v>156</v>
      </c>
    </row>
    <row r="191" spans="1:65" s="2" customFormat="1" ht="24" customHeight="1">
      <c r="A191" s="29"/>
      <c r="B191" s="145"/>
      <c r="C191" s="176" t="s">
        <v>270</v>
      </c>
      <c r="D191" s="176" t="s">
        <v>254</v>
      </c>
      <c r="E191" s="177" t="s">
        <v>323</v>
      </c>
      <c r="F191" s="178" t="s">
        <v>324</v>
      </c>
      <c r="G191" s="179" t="s">
        <v>291</v>
      </c>
      <c r="H191" s="180">
        <v>2.02</v>
      </c>
      <c r="I191" s="181">
        <v>139.63</v>
      </c>
      <c r="J191" s="181">
        <f>ROUND(I191*H191,2)</f>
        <v>282.05</v>
      </c>
      <c r="K191" s="178" t="s">
        <v>162</v>
      </c>
      <c r="L191" s="182"/>
      <c r="M191" s="183" t="s">
        <v>1</v>
      </c>
      <c r="N191" s="184" t="s">
        <v>39</v>
      </c>
      <c r="O191" s="154">
        <v>0</v>
      </c>
      <c r="P191" s="154">
        <f>O191*H191</f>
        <v>0</v>
      </c>
      <c r="Q191" s="154">
        <v>4.8300000000000003E-2</v>
      </c>
      <c r="R191" s="154">
        <f>Q191*H191</f>
        <v>9.7566E-2</v>
      </c>
      <c r="S191" s="154">
        <v>0</v>
      </c>
      <c r="T191" s="15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208</v>
      </c>
      <c r="AT191" s="156" t="s">
        <v>254</v>
      </c>
      <c r="AU191" s="156" t="s">
        <v>83</v>
      </c>
      <c r="AY191" s="17" t="s">
        <v>156</v>
      </c>
      <c r="BE191" s="157">
        <f>IF(N191="základní",J191,0)</f>
        <v>282.05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81</v>
      </c>
      <c r="BK191" s="157">
        <f>ROUND(I191*H191,2)</f>
        <v>282.05</v>
      </c>
      <c r="BL191" s="17" t="s">
        <v>163</v>
      </c>
      <c r="BM191" s="156" t="s">
        <v>573</v>
      </c>
    </row>
    <row r="192" spans="1:65" s="2" customFormat="1">
      <c r="A192" s="29"/>
      <c r="B192" s="30"/>
      <c r="C192" s="29"/>
      <c r="D192" s="158" t="s">
        <v>165</v>
      </c>
      <c r="E192" s="29"/>
      <c r="F192" s="159" t="s">
        <v>324</v>
      </c>
      <c r="G192" s="29"/>
      <c r="H192" s="29"/>
      <c r="I192" s="29"/>
      <c r="J192" s="29"/>
      <c r="K192" s="29"/>
      <c r="L192" s="30"/>
      <c r="M192" s="160"/>
      <c r="N192" s="161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165</v>
      </c>
      <c r="AU192" s="17" t="s">
        <v>83</v>
      </c>
    </row>
    <row r="193" spans="1:65" s="13" customFormat="1">
      <c r="B193" s="162"/>
      <c r="D193" s="158" t="s">
        <v>167</v>
      </c>
      <c r="E193" s="163" t="s">
        <v>1</v>
      </c>
      <c r="F193" s="164" t="s">
        <v>83</v>
      </c>
      <c r="H193" s="165">
        <v>2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30</v>
      </c>
      <c r="AX193" s="13" t="s">
        <v>81</v>
      </c>
      <c r="AY193" s="163" t="s">
        <v>156</v>
      </c>
    </row>
    <row r="194" spans="1:65" s="13" customFormat="1">
      <c r="B194" s="162"/>
      <c r="D194" s="158" t="s">
        <v>167</v>
      </c>
      <c r="F194" s="164" t="s">
        <v>574</v>
      </c>
      <c r="H194" s="165">
        <v>2.02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</v>
      </c>
      <c r="AX194" s="13" t="s">
        <v>81</v>
      </c>
      <c r="AY194" s="163" t="s">
        <v>156</v>
      </c>
    </row>
    <row r="195" spans="1:65" s="2" customFormat="1" ht="24" customHeight="1">
      <c r="A195" s="29"/>
      <c r="B195" s="145"/>
      <c r="C195" s="146" t="s">
        <v>276</v>
      </c>
      <c r="D195" s="146" t="s">
        <v>158</v>
      </c>
      <c r="E195" s="147" t="s">
        <v>327</v>
      </c>
      <c r="F195" s="148" t="s">
        <v>328</v>
      </c>
      <c r="G195" s="149" t="s">
        <v>291</v>
      </c>
      <c r="H195" s="150">
        <v>55</v>
      </c>
      <c r="I195" s="151">
        <v>388.09</v>
      </c>
      <c r="J195" s="151">
        <f>ROUND(I195*H195,2)</f>
        <v>21344.95</v>
      </c>
      <c r="K195" s="148" t="s">
        <v>162</v>
      </c>
      <c r="L195" s="30"/>
      <c r="M195" s="152" t="s">
        <v>1</v>
      </c>
      <c r="N195" s="153" t="s">
        <v>39</v>
      </c>
      <c r="O195" s="154">
        <v>0.216</v>
      </c>
      <c r="P195" s="154">
        <f>O195*H195</f>
        <v>11.879999999999999</v>
      </c>
      <c r="Q195" s="154">
        <v>0.1295</v>
      </c>
      <c r="R195" s="154">
        <f>Q195*H195</f>
        <v>7.1225000000000005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163</v>
      </c>
      <c r="AT195" s="156" t="s">
        <v>158</v>
      </c>
      <c r="AU195" s="156" t="s">
        <v>83</v>
      </c>
      <c r="AY195" s="17" t="s">
        <v>156</v>
      </c>
      <c r="BE195" s="157">
        <f>IF(N195="základní",J195,0)</f>
        <v>21344.95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81</v>
      </c>
      <c r="BK195" s="157">
        <f>ROUND(I195*H195,2)</f>
        <v>21344.95</v>
      </c>
      <c r="BL195" s="17" t="s">
        <v>163</v>
      </c>
      <c r="BM195" s="156" t="s">
        <v>575</v>
      </c>
    </row>
    <row r="196" spans="1:65" s="2" customFormat="1" ht="38.4">
      <c r="A196" s="29"/>
      <c r="B196" s="30"/>
      <c r="C196" s="29"/>
      <c r="D196" s="158" t="s">
        <v>165</v>
      </c>
      <c r="E196" s="29"/>
      <c r="F196" s="159" t="s">
        <v>330</v>
      </c>
      <c r="G196" s="29"/>
      <c r="H196" s="29"/>
      <c r="I196" s="29"/>
      <c r="J196" s="29"/>
      <c r="K196" s="29"/>
      <c r="L196" s="30"/>
      <c r="M196" s="160"/>
      <c r="N196" s="161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165</v>
      </c>
      <c r="AU196" s="17" t="s">
        <v>83</v>
      </c>
    </row>
    <row r="197" spans="1:65" s="13" customFormat="1">
      <c r="B197" s="162"/>
      <c r="D197" s="158" t="s">
        <v>167</v>
      </c>
      <c r="E197" s="163" t="s">
        <v>1</v>
      </c>
      <c r="F197" s="164" t="s">
        <v>576</v>
      </c>
      <c r="H197" s="165">
        <v>55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156</v>
      </c>
    </row>
    <row r="198" spans="1:65" s="2" customFormat="1" ht="16.5" customHeight="1">
      <c r="A198" s="29"/>
      <c r="B198" s="145"/>
      <c r="C198" s="176" t="s">
        <v>282</v>
      </c>
      <c r="D198" s="176" t="s">
        <v>254</v>
      </c>
      <c r="E198" s="177" t="s">
        <v>333</v>
      </c>
      <c r="F198" s="178" t="s">
        <v>334</v>
      </c>
      <c r="G198" s="179" t="s">
        <v>291</v>
      </c>
      <c r="H198" s="180">
        <v>55.55</v>
      </c>
      <c r="I198" s="181">
        <v>119.51</v>
      </c>
      <c r="J198" s="181">
        <f>ROUND(I198*H198,2)</f>
        <v>6638.78</v>
      </c>
      <c r="K198" s="178" t="s">
        <v>162</v>
      </c>
      <c r="L198" s="182"/>
      <c r="M198" s="183" t="s">
        <v>1</v>
      </c>
      <c r="N198" s="184" t="s">
        <v>39</v>
      </c>
      <c r="O198" s="154">
        <v>0</v>
      </c>
      <c r="P198" s="154">
        <f>O198*H198</f>
        <v>0</v>
      </c>
      <c r="Q198" s="154">
        <v>4.4999999999999998E-2</v>
      </c>
      <c r="R198" s="154">
        <f>Q198*H198</f>
        <v>2.4997499999999997</v>
      </c>
      <c r="S198" s="154">
        <v>0</v>
      </c>
      <c r="T198" s="15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6" t="s">
        <v>208</v>
      </c>
      <c r="AT198" s="156" t="s">
        <v>254</v>
      </c>
      <c r="AU198" s="156" t="s">
        <v>83</v>
      </c>
      <c r="AY198" s="17" t="s">
        <v>156</v>
      </c>
      <c r="BE198" s="157">
        <f>IF(N198="základní",J198,0)</f>
        <v>6638.78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81</v>
      </c>
      <c r="BK198" s="157">
        <f>ROUND(I198*H198,2)</f>
        <v>6638.78</v>
      </c>
      <c r="BL198" s="17" t="s">
        <v>163</v>
      </c>
      <c r="BM198" s="156" t="s">
        <v>577</v>
      </c>
    </row>
    <row r="199" spans="1:65" s="2" customFormat="1">
      <c r="A199" s="29"/>
      <c r="B199" s="30"/>
      <c r="C199" s="29"/>
      <c r="D199" s="158" t="s">
        <v>165</v>
      </c>
      <c r="E199" s="29"/>
      <c r="F199" s="159" t="s">
        <v>334</v>
      </c>
      <c r="G199" s="29"/>
      <c r="H199" s="29"/>
      <c r="I199" s="29"/>
      <c r="J199" s="29"/>
      <c r="K199" s="29"/>
      <c r="L199" s="30"/>
      <c r="M199" s="160"/>
      <c r="N199" s="161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165</v>
      </c>
      <c r="AU199" s="17" t="s">
        <v>83</v>
      </c>
    </row>
    <row r="200" spans="1:65" s="13" customFormat="1">
      <c r="B200" s="162"/>
      <c r="D200" s="158" t="s">
        <v>167</v>
      </c>
      <c r="E200" s="163" t="s">
        <v>1</v>
      </c>
      <c r="F200" s="164" t="s">
        <v>576</v>
      </c>
      <c r="H200" s="165">
        <v>55</v>
      </c>
      <c r="L200" s="162"/>
      <c r="M200" s="166"/>
      <c r="N200" s="167"/>
      <c r="O200" s="167"/>
      <c r="P200" s="167"/>
      <c r="Q200" s="167"/>
      <c r="R200" s="167"/>
      <c r="S200" s="167"/>
      <c r="T200" s="168"/>
      <c r="AT200" s="163" t="s">
        <v>167</v>
      </c>
      <c r="AU200" s="163" t="s">
        <v>83</v>
      </c>
      <c r="AV200" s="13" t="s">
        <v>83</v>
      </c>
      <c r="AW200" s="13" t="s">
        <v>30</v>
      </c>
      <c r="AX200" s="13" t="s">
        <v>81</v>
      </c>
      <c r="AY200" s="163" t="s">
        <v>156</v>
      </c>
    </row>
    <row r="201" spans="1:65" s="13" customFormat="1">
      <c r="B201" s="162"/>
      <c r="D201" s="158" t="s">
        <v>167</v>
      </c>
      <c r="F201" s="164" t="s">
        <v>578</v>
      </c>
      <c r="H201" s="165">
        <v>55.55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167</v>
      </c>
      <c r="AU201" s="163" t="s">
        <v>83</v>
      </c>
      <c r="AV201" s="13" t="s">
        <v>83</v>
      </c>
      <c r="AW201" s="13" t="s">
        <v>3</v>
      </c>
      <c r="AX201" s="13" t="s">
        <v>81</v>
      </c>
      <c r="AY201" s="163" t="s">
        <v>156</v>
      </c>
    </row>
    <row r="202" spans="1:65" s="12" customFormat="1" ht="20.85" customHeight="1">
      <c r="B202" s="133"/>
      <c r="D202" s="134" t="s">
        <v>73</v>
      </c>
      <c r="E202" s="143" t="s">
        <v>354</v>
      </c>
      <c r="F202" s="143" t="s">
        <v>355</v>
      </c>
      <c r="J202" s="144">
        <f>BK202</f>
        <v>1537.35</v>
      </c>
      <c r="L202" s="133"/>
      <c r="M202" s="137"/>
      <c r="N202" s="138"/>
      <c r="O202" s="138"/>
      <c r="P202" s="139">
        <f>SUM(P203:P205)</f>
        <v>3.3756000000000004</v>
      </c>
      <c r="Q202" s="138"/>
      <c r="R202" s="139">
        <f>SUM(R203:R205)</f>
        <v>0</v>
      </c>
      <c r="S202" s="138"/>
      <c r="T202" s="140">
        <f>SUM(T203:T205)</f>
        <v>8.4390000000000001</v>
      </c>
      <c r="AR202" s="134" t="s">
        <v>81</v>
      </c>
      <c r="AT202" s="141" t="s">
        <v>73</v>
      </c>
      <c r="AU202" s="141" t="s">
        <v>83</v>
      </c>
      <c r="AY202" s="134" t="s">
        <v>156</v>
      </c>
      <c r="BK202" s="142">
        <f>SUM(BK203:BK205)</f>
        <v>1537.35</v>
      </c>
    </row>
    <row r="203" spans="1:65" s="2" customFormat="1" ht="24" customHeight="1">
      <c r="A203" s="29"/>
      <c r="B203" s="145"/>
      <c r="C203" s="146" t="s">
        <v>7</v>
      </c>
      <c r="D203" s="146" t="s">
        <v>158</v>
      </c>
      <c r="E203" s="147" t="s">
        <v>370</v>
      </c>
      <c r="F203" s="148" t="s">
        <v>371</v>
      </c>
      <c r="G203" s="149" t="s">
        <v>225</v>
      </c>
      <c r="H203" s="150">
        <v>29.1</v>
      </c>
      <c r="I203" s="151">
        <v>52.83</v>
      </c>
      <c r="J203" s="151">
        <f>ROUND(I203*H203,2)</f>
        <v>1537.35</v>
      </c>
      <c r="K203" s="148" t="s">
        <v>162</v>
      </c>
      <c r="L203" s="30"/>
      <c r="M203" s="152" t="s">
        <v>1</v>
      </c>
      <c r="N203" s="153" t="s">
        <v>39</v>
      </c>
      <c r="O203" s="154">
        <v>0.11600000000000001</v>
      </c>
      <c r="P203" s="154">
        <f>O203*H203</f>
        <v>3.3756000000000004</v>
      </c>
      <c r="Q203" s="154">
        <v>0</v>
      </c>
      <c r="R203" s="154">
        <f>Q203*H203</f>
        <v>0</v>
      </c>
      <c r="S203" s="154">
        <v>0.28999999999999998</v>
      </c>
      <c r="T203" s="155">
        <f>S203*H203</f>
        <v>8.4390000000000001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163</v>
      </c>
      <c r="AT203" s="156" t="s">
        <v>158</v>
      </c>
      <c r="AU203" s="156" t="s">
        <v>178</v>
      </c>
      <c r="AY203" s="17" t="s">
        <v>156</v>
      </c>
      <c r="BE203" s="157">
        <f>IF(N203="základní",J203,0)</f>
        <v>1537.35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81</v>
      </c>
      <c r="BK203" s="157">
        <f>ROUND(I203*H203,2)</f>
        <v>1537.35</v>
      </c>
      <c r="BL203" s="17" t="s">
        <v>163</v>
      </c>
      <c r="BM203" s="156" t="s">
        <v>579</v>
      </c>
    </row>
    <row r="204" spans="1:65" s="2" customFormat="1" ht="38.4">
      <c r="A204" s="29"/>
      <c r="B204" s="30"/>
      <c r="C204" s="29"/>
      <c r="D204" s="158" t="s">
        <v>165</v>
      </c>
      <c r="E204" s="29"/>
      <c r="F204" s="159" t="s">
        <v>373</v>
      </c>
      <c r="G204" s="29"/>
      <c r="H204" s="29"/>
      <c r="I204" s="29"/>
      <c r="J204" s="29"/>
      <c r="K204" s="29"/>
      <c r="L204" s="30"/>
      <c r="M204" s="160"/>
      <c r="N204" s="161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165</v>
      </c>
      <c r="AU204" s="17" t="s">
        <v>178</v>
      </c>
    </row>
    <row r="205" spans="1:65" s="13" customFormat="1">
      <c r="B205" s="162"/>
      <c r="D205" s="158" t="s">
        <v>167</v>
      </c>
      <c r="E205" s="163" t="s">
        <v>1</v>
      </c>
      <c r="F205" s="164" t="s">
        <v>580</v>
      </c>
      <c r="H205" s="165">
        <v>29.1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3" t="s">
        <v>167</v>
      </c>
      <c r="AU205" s="163" t="s">
        <v>178</v>
      </c>
      <c r="AV205" s="13" t="s">
        <v>83</v>
      </c>
      <c r="AW205" s="13" t="s">
        <v>30</v>
      </c>
      <c r="AX205" s="13" t="s">
        <v>81</v>
      </c>
      <c r="AY205" s="163" t="s">
        <v>156</v>
      </c>
    </row>
    <row r="206" spans="1:65" s="12" customFormat="1" ht="22.95" customHeight="1">
      <c r="B206" s="133"/>
      <c r="D206" s="134" t="s">
        <v>73</v>
      </c>
      <c r="E206" s="143" t="s">
        <v>392</v>
      </c>
      <c r="F206" s="143" t="s">
        <v>393</v>
      </c>
      <c r="J206" s="144">
        <f>BK206</f>
        <v>3423.36</v>
      </c>
      <c r="L206" s="133"/>
      <c r="M206" s="137"/>
      <c r="N206" s="138"/>
      <c r="O206" s="138"/>
      <c r="P206" s="139">
        <f>SUM(P207:P215)</f>
        <v>0.57385200000000003</v>
      </c>
      <c r="Q206" s="138"/>
      <c r="R206" s="139">
        <f>SUM(R207:R215)</f>
        <v>0</v>
      </c>
      <c r="S206" s="138"/>
      <c r="T206" s="140">
        <f>SUM(T207:T215)</f>
        <v>0</v>
      </c>
      <c r="AR206" s="134" t="s">
        <v>81</v>
      </c>
      <c r="AT206" s="141" t="s">
        <v>73</v>
      </c>
      <c r="AU206" s="141" t="s">
        <v>81</v>
      </c>
      <c r="AY206" s="134" t="s">
        <v>156</v>
      </c>
      <c r="BK206" s="142">
        <f>SUM(BK207:BK215)</f>
        <v>3423.36</v>
      </c>
    </row>
    <row r="207" spans="1:65" s="2" customFormat="1" ht="16.5" customHeight="1">
      <c r="A207" s="29"/>
      <c r="B207" s="145"/>
      <c r="C207" s="146" t="s">
        <v>295</v>
      </c>
      <c r="D207" s="146" t="s">
        <v>158</v>
      </c>
      <c r="E207" s="147" t="s">
        <v>395</v>
      </c>
      <c r="F207" s="148" t="s">
        <v>396</v>
      </c>
      <c r="G207" s="149" t="s">
        <v>217</v>
      </c>
      <c r="H207" s="150">
        <v>8.4390000000000001</v>
      </c>
      <c r="I207" s="151">
        <v>81.58</v>
      </c>
      <c r="J207" s="151">
        <f>ROUND(I207*H207,2)</f>
        <v>688.45</v>
      </c>
      <c r="K207" s="148" t="s">
        <v>162</v>
      </c>
      <c r="L207" s="30"/>
      <c r="M207" s="152" t="s">
        <v>1</v>
      </c>
      <c r="N207" s="153" t="s">
        <v>39</v>
      </c>
      <c r="O207" s="154">
        <v>0.03</v>
      </c>
      <c r="P207" s="154">
        <f>O207*H207</f>
        <v>0.25317000000000001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163</v>
      </c>
      <c r="AT207" s="156" t="s">
        <v>158</v>
      </c>
      <c r="AU207" s="156" t="s">
        <v>83</v>
      </c>
      <c r="AY207" s="17" t="s">
        <v>156</v>
      </c>
      <c r="BE207" s="157">
        <f>IF(N207="základní",J207,0)</f>
        <v>688.45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688.45</v>
      </c>
      <c r="BL207" s="17" t="s">
        <v>163</v>
      </c>
      <c r="BM207" s="156" t="s">
        <v>581</v>
      </c>
    </row>
    <row r="208" spans="1:65" s="2" customFormat="1" ht="28.8">
      <c r="A208" s="29"/>
      <c r="B208" s="30"/>
      <c r="C208" s="29"/>
      <c r="D208" s="158" t="s">
        <v>165</v>
      </c>
      <c r="E208" s="29"/>
      <c r="F208" s="159" t="s">
        <v>398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582</v>
      </c>
      <c r="H209" s="165">
        <v>8.4390000000000001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2" customFormat="1" ht="24" customHeight="1">
      <c r="A210" s="29"/>
      <c r="B210" s="145"/>
      <c r="C210" s="146" t="s">
        <v>300</v>
      </c>
      <c r="D210" s="146" t="s">
        <v>158</v>
      </c>
      <c r="E210" s="147" t="s">
        <v>401</v>
      </c>
      <c r="F210" s="148" t="s">
        <v>402</v>
      </c>
      <c r="G210" s="149" t="s">
        <v>217</v>
      </c>
      <c r="H210" s="150">
        <v>160.34100000000001</v>
      </c>
      <c r="I210" s="151">
        <v>7.37</v>
      </c>
      <c r="J210" s="151">
        <f>ROUND(I210*H210,2)</f>
        <v>1181.71</v>
      </c>
      <c r="K210" s="148" t="s">
        <v>162</v>
      </c>
      <c r="L210" s="30"/>
      <c r="M210" s="152" t="s">
        <v>1</v>
      </c>
      <c r="N210" s="153" t="s">
        <v>39</v>
      </c>
      <c r="O210" s="154">
        <v>2E-3</v>
      </c>
      <c r="P210" s="154">
        <f>O210*H210</f>
        <v>0.32068200000000002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163</v>
      </c>
      <c r="AT210" s="156" t="s">
        <v>158</v>
      </c>
      <c r="AU210" s="156" t="s">
        <v>83</v>
      </c>
      <c r="AY210" s="17" t="s">
        <v>156</v>
      </c>
      <c r="BE210" s="157">
        <f>IF(N210="základní",J210,0)</f>
        <v>1181.71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81</v>
      </c>
      <c r="BK210" s="157">
        <f>ROUND(I210*H210,2)</f>
        <v>1181.71</v>
      </c>
      <c r="BL210" s="17" t="s">
        <v>163</v>
      </c>
      <c r="BM210" s="156" t="s">
        <v>583</v>
      </c>
    </row>
    <row r="211" spans="1:65" s="2" customFormat="1" ht="28.8">
      <c r="A211" s="29"/>
      <c r="B211" s="30"/>
      <c r="C211" s="29"/>
      <c r="D211" s="158" t="s">
        <v>165</v>
      </c>
      <c r="E211" s="29"/>
      <c r="F211" s="159" t="s">
        <v>404</v>
      </c>
      <c r="G211" s="29"/>
      <c r="H211" s="29"/>
      <c r="I211" s="29"/>
      <c r="J211" s="29"/>
      <c r="K211" s="29"/>
      <c r="L211" s="30"/>
      <c r="M211" s="160"/>
      <c r="N211" s="161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165</v>
      </c>
      <c r="AU211" s="17" t="s">
        <v>83</v>
      </c>
    </row>
    <row r="212" spans="1:65" s="13" customFormat="1">
      <c r="B212" s="162"/>
      <c r="D212" s="158" t="s">
        <v>167</v>
      </c>
      <c r="E212" s="163" t="s">
        <v>1</v>
      </c>
      <c r="F212" s="164" t="s">
        <v>584</v>
      </c>
      <c r="H212" s="165">
        <v>160.34100000000001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167</v>
      </c>
      <c r="AU212" s="163" t="s">
        <v>83</v>
      </c>
      <c r="AV212" s="13" t="s">
        <v>83</v>
      </c>
      <c r="AW212" s="13" t="s">
        <v>30</v>
      </c>
      <c r="AX212" s="13" t="s">
        <v>81</v>
      </c>
      <c r="AY212" s="163" t="s">
        <v>156</v>
      </c>
    </row>
    <row r="213" spans="1:65" s="2" customFormat="1" ht="24" customHeight="1">
      <c r="A213" s="29"/>
      <c r="B213" s="145"/>
      <c r="C213" s="146" t="s">
        <v>305</v>
      </c>
      <c r="D213" s="146" t="s">
        <v>158</v>
      </c>
      <c r="E213" s="147" t="s">
        <v>430</v>
      </c>
      <c r="F213" s="148" t="s">
        <v>431</v>
      </c>
      <c r="G213" s="149" t="s">
        <v>217</v>
      </c>
      <c r="H213" s="150">
        <v>8.4390000000000001</v>
      </c>
      <c r="I213" s="151">
        <v>184.05</v>
      </c>
      <c r="J213" s="151">
        <f>ROUND(I213*H213,2)</f>
        <v>1553.2</v>
      </c>
      <c r="K213" s="148" t="s">
        <v>162</v>
      </c>
      <c r="L213" s="30"/>
      <c r="M213" s="152" t="s">
        <v>1</v>
      </c>
      <c r="N213" s="153" t="s">
        <v>39</v>
      </c>
      <c r="O213" s="154">
        <v>0</v>
      </c>
      <c r="P213" s="154">
        <f>O213*H213</f>
        <v>0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6" t="s">
        <v>163</v>
      </c>
      <c r="AT213" s="156" t="s">
        <v>158</v>
      </c>
      <c r="AU213" s="156" t="s">
        <v>83</v>
      </c>
      <c r="AY213" s="17" t="s">
        <v>156</v>
      </c>
      <c r="BE213" s="157">
        <f>IF(N213="základní",J213,0)</f>
        <v>1553.2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81</v>
      </c>
      <c r="BK213" s="157">
        <f>ROUND(I213*H213,2)</f>
        <v>1553.2</v>
      </c>
      <c r="BL213" s="17" t="s">
        <v>163</v>
      </c>
      <c r="BM213" s="156" t="s">
        <v>585</v>
      </c>
    </row>
    <row r="214" spans="1:65" s="2" customFormat="1" ht="28.8">
      <c r="A214" s="29"/>
      <c r="B214" s="30"/>
      <c r="C214" s="29"/>
      <c r="D214" s="158" t="s">
        <v>165</v>
      </c>
      <c r="E214" s="29"/>
      <c r="F214" s="159" t="s">
        <v>219</v>
      </c>
      <c r="G214" s="29"/>
      <c r="H214" s="29"/>
      <c r="I214" s="29"/>
      <c r="J214" s="29"/>
      <c r="K214" s="29"/>
      <c r="L214" s="30"/>
      <c r="M214" s="160"/>
      <c r="N214" s="161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165</v>
      </c>
      <c r="AU214" s="17" t="s">
        <v>83</v>
      </c>
    </row>
    <row r="215" spans="1:65" s="13" customFormat="1">
      <c r="B215" s="162"/>
      <c r="D215" s="158" t="s">
        <v>167</v>
      </c>
      <c r="E215" s="163" t="s">
        <v>1</v>
      </c>
      <c r="F215" s="164" t="s">
        <v>582</v>
      </c>
      <c r="H215" s="165">
        <v>8.4390000000000001</v>
      </c>
      <c r="L215" s="162"/>
      <c r="M215" s="166"/>
      <c r="N215" s="167"/>
      <c r="O215" s="167"/>
      <c r="P215" s="167"/>
      <c r="Q215" s="167"/>
      <c r="R215" s="167"/>
      <c r="S215" s="167"/>
      <c r="T215" s="168"/>
      <c r="AT215" s="163" t="s">
        <v>167</v>
      </c>
      <c r="AU215" s="163" t="s">
        <v>83</v>
      </c>
      <c r="AV215" s="13" t="s">
        <v>83</v>
      </c>
      <c r="AW215" s="13" t="s">
        <v>30</v>
      </c>
      <c r="AX215" s="13" t="s">
        <v>81</v>
      </c>
      <c r="AY215" s="163" t="s">
        <v>156</v>
      </c>
    </row>
    <row r="216" spans="1:65" s="12" customFormat="1" ht="22.95" customHeight="1">
      <c r="B216" s="133"/>
      <c r="D216" s="134" t="s">
        <v>73</v>
      </c>
      <c r="E216" s="143" t="s">
        <v>433</v>
      </c>
      <c r="F216" s="143" t="s">
        <v>434</v>
      </c>
      <c r="J216" s="144">
        <f>BK216</f>
        <v>4131.74</v>
      </c>
      <c r="L216" s="133"/>
      <c r="M216" s="137"/>
      <c r="N216" s="138"/>
      <c r="O216" s="138"/>
      <c r="P216" s="139">
        <f>SUM(P217:P218)</f>
        <v>9.7951809999999995</v>
      </c>
      <c r="Q216" s="138"/>
      <c r="R216" s="139">
        <f>SUM(R217:R218)</f>
        <v>0</v>
      </c>
      <c r="S216" s="138"/>
      <c r="T216" s="140">
        <f>SUM(T217:T218)</f>
        <v>0</v>
      </c>
      <c r="AR216" s="134" t="s">
        <v>81</v>
      </c>
      <c r="AT216" s="141" t="s">
        <v>73</v>
      </c>
      <c r="AU216" s="141" t="s">
        <v>81</v>
      </c>
      <c r="AY216" s="134" t="s">
        <v>156</v>
      </c>
      <c r="BK216" s="142">
        <f>SUM(BK217:BK218)</f>
        <v>4131.74</v>
      </c>
    </row>
    <row r="217" spans="1:65" s="2" customFormat="1" ht="24" customHeight="1">
      <c r="A217" s="29"/>
      <c r="B217" s="145"/>
      <c r="C217" s="146" t="s">
        <v>311</v>
      </c>
      <c r="D217" s="146" t="s">
        <v>158</v>
      </c>
      <c r="E217" s="147" t="s">
        <v>436</v>
      </c>
      <c r="F217" s="148" t="s">
        <v>437</v>
      </c>
      <c r="G217" s="149" t="s">
        <v>217</v>
      </c>
      <c r="H217" s="150">
        <v>24.672999999999998</v>
      </c>
      <c r="I217" s="151">
        <v>167.46</v>
      </c>
      <c r="J217" s="151">
        <f>ROUND(I217*H217,2)</f>
        <v>4131.74</v>
      </c>
      <c r="K217" s="148" t="s">
        <v>162</v>
      </c>
      <c r="L217" s="30"/>
      <c r="M217" s="152" t="s">
        <v>1</v>
      </c>
      <c r="N217" s="153" t="s">
        <v>39</v>
      </c>
      <c r="O217" s="154">
        <v>0.39700000000000002</v>
      </c>
      <c r="P217" s="154">
        <f>O217*H217</f>
        <v>9.7951809999999995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6" t="s">
        <v>163</v>
      </c>
      <c r="AT217" s="156" t="s">
        <v>158</v>
      </c>
      <c r="AU217" s="156" t="s">
        <v>83</v>
      </c>
      <c r="AY217" s="17" t="s">
        <v>156</v>
      </c>
      <c r="BE217" s="157">
        <f>IF(N217="základní",J217,0)</f>
        <v>4131.74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81</v>
      </c>
      <c r="BK217" s="157">
        <f>ROUND(I217*H217,2)</f>
        <v>4131.74</v>
      </c>
      <c r="BL217" s="17" t="s">
        <v>163</v>
      </c>
      <c r="BM217" s="156" t="s">
        <v>586</v>
      </c>
    </row>
    <row r="218" spans="1:65" s="2" customFormat="1" ht="19.2">
      <c r="A218" s="29"/>
      <c r="B218" s="30"/>
      <c r="C218" s="29"/>
      <c r="D218" s="158" t="s">
        <v>165</v>
      </c>
      <c r="E218" s="29"/>
      <c r="F218" s="159" t="s">
        <v>439</v>
      </c>
      <c r="G218" s="29"/>
      <c r="H218" s="29"/>
      <c r="I218" s="29"/>
      <c r="J218" s="29"/>
      <c r="K218" s="29"/>
      <c r="L218" s="30"/>
      <c r="M218" s="186"/>
      <c r="N218" s="187"/>
      <c r="O218" s="188"/>
      <c r="P218" s="188"/>
      <c r="Q218" s="188"/>
      <c r="R218" s="188"/>
      <c r="S218" s="188"/>
      <c r="T218" s="18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165</v>
      </c>
      <c r="AU218" s="17" t="s">
        <v>83</v>
      </c>
    </row>
    <row r="219" spans="1:65" s="2" customFormat="1" ht="7.05" customHeight="1">
      <c r="A219" s="29"/>
      <c r="B219" s="44"/>
      <c r="C219" s="45"/>
      <c r="D219" s="45"/>
      <c r="E219" s="45"/>
      <c r="F219" s="45"/>
      <c r="G219" s="45"/>
      <c r="H219" s="45"/>
      <c r="I219" s="45"/>
      <c r="J219" s="45"/>
      <c r="K219" s="45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26:K218" xr:uid="{00000000-0009-0000-0000-000003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309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94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587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ROUND(J130, 2)</f>
        <v>302025.73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ROUND((SUM(BE130:BE308)),  2)</f>
        <v>302025.73</v>
      </c>
      <c r="G35" s="29"/>
      <c r="H35" s="29"/>
      <c r="I35" s="103">
        <v>0.21</v>
      </c>
      <c r="J35" s="102">
        <f>ROUND(((SUM(BE130:BE308))*I35),  2)</f>
        <v>63425.4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ROUND((SUM(BF130:BF308)),  2)</f>
        <v>0</v>
      </c>
      <c r="G36" s="29"/>
      <c r="H36" s="29"/>
      <c r="I36" s="103">
        <v>0.15</v>
      </c>
      <c r="J36" s="102">
        <f>ROUND(((SUM(BF130:BF308))*I36),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ROUND((SUM(BG130:BG308)),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ROUND((SUM(BH130:BH308)),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ROUND((SUM(BI130:BI308)),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365451.13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A4 -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J130</f>
        <v>302025.73000000004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J131</f>
        <v>279939.84000000003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J132</f>
        <v>42726.990000000005</v>
      </c>
      <c r="L100" s="119"/>
    </row>
    <row r="101" spans="1:47" s="10" customFormat="1" ht="19.95" customHeight="1">
      <c r="B101" s="119"/>
      <c r="D101" s="120" t="s">
        <v>135</v>
      </c>
      <c r="E101" s="121"/>
      <c r="F101" s="121"/>
      <c r="G101" s="121"/>
      <c r="H101" s="121"/>
      <c r="I101" s="121"/>
      <c r="J101" s="122">
        <f>J205</f>
        <v>1047.08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J209</f>
        <v>98602.98000000001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J247</f>
        <v>126461.87999999998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J275</f>
        <v>531.4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J282</f>
        <v>1206.1999999999998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J301</f>
        <v>9894.7099999999991</v>
      </c>
      <c r="L106" s="119"/>
    </row>
    <row r="107" spans="1:47" s="9" customFormat="1" ht="25.05" customHeight="1">
      <c r="B107" s="115"/>
      <c r="D107" s="116" t="s">
        <v>441</v>
      </c>
      <c r="E107" s="117"/>
      <c r="F107" s="117"/>
      <c r="G107" s="117"/>
      <c r="H107" s="117"/>
      <c r="I107" s="117"/>
      <c r="J107" s="118">
        <f>J304</f>
        <v>22085.89</v>
      </c>
      <c r="L107" s="115"/>
    </row>
    <row r="108" spans="1:47" s="10" customFormat="1" ht="19.95" customHeight="1">
      <c r="B108" s="119"/>
      <c r="D108" s="120" t="s">
        <v>442</v>
      </c>
      <c r="E108" s="121"/>
      <c r="F108" s="121"/>
      <c r="G108" s="121"/>
      <c r="H108" s="121"/>
      <c r="I108" s="121"/>
      <c r="J108" s="122">
        <f>J305</f>
        <v>22085.89</v>
      </c>
      <c r="L108" s="119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7.0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7.0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5.05" customHeight="1">
      <c r="A115" s="29"/>
      <c r="B115" s="30"/>
      <c r="C115" s="21" t="s">
        <v>141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7.0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14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41" t="str">
        <f>E7</f>
        <v>Chodníky v obci Stratov - III. etapa</v>
      </c>
      <c r="F118" s="242"/>
      <c r="G118" s="242"/>
      <c r="H118" s="242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20"/>
      <c r="C119" s="26" t="s">
        <v>124</v>
      </c>
      <c r="L119" s="20"/>
    </row>
    <row r="120" spans="1:31" s="2" customFormat="1" ht="16.5" customHeight="1">
      <c r="A120" s="29"/>
      <c r="B120" s="30"/>
      <c r="C120" s="29"/>
      <c r="D120" s="29"/>
      <c r="E120" s="241" t="s">
        <v>125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126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0" t="str">
        <f>E11</f>
        <v>Větev A4 - Chodníky - I.etapa - uznatelné náklady</v>
      </c>
      <c r="F122" s="240"/>
      <c r="G122" s="240"/>
      <c r="H122" s="240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20</v>
      </c>
      <c r="D124" s="29"/>
      <c r="E124" s="29"/>
      <c r="F124" s="24" t="str">
        <f>F14</f>
        <v>Stratov</v>
      </c>
      <c r="G124" s="29"/>
      <c r="H124" s="29"/>
      <c r="I124" s="26" t="s">
        <v>22</v>
      </c>
      <c r="J124" s="52">
        <f>IF(J14="","",J14)</f>
        <v>44537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.0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8.05" customHeight="1">
      <c r="A126" s="29"/>
      <c r="B126" s="30"/>
      <c r="C126" s="26" t="s">
        <v>23</v>
      </c>
      <c r="D126" s="29"/>
      <c r="E126" s="29"/>
      <c r="F126" s="24" t="str">
        <f>E17</f>
        <v xml:space="preserve"> </v>
      </c>
      <c r="G126" s="29"/>
      <c r="H126" s="29"/>
      <c r="I126" s="26" t="s">
        <v>28</v>
      </c>
      <c r="J126" s="27" t="str">
        <f>E23</f>
        <v>Projekce dopravní Filip s.r.o.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3" customHeight="1">
      <c r="A127" s="29"/>
      <c r="B127" s="30"/>
      <c r="C127" s="26" t="s">
        <v>27</v>
      </c>
      <c r="D127" s="29"/>
      <c r="E127" s="29"/>
      <c r="F127" s="24" t="str">
        <f>IF(E20="","",E20)</f>
        <v>SWIETELSKY stavební s.r.o., odštěpný závod Dopravní stavby STŘED</v>
      </c>
      <c r="G127" s="29"/>
      <c r="H127" s="29"/>
      <c r="I127" s="26" t="s">
        <v>31</v>
      </c>
      <c r="J127" s="27" t="str">
        <f>E26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3"/>
      <c r="B129" s="124"/>
      <c r="C129" s="125" t="s">
        <v>142</v>
      </c>
      <c r="D129" s="126" t="s">
        <v>59</v>
      </c>
      <c r="E129" s="126" t="s">
        <v>55</v>
      </c>
      <c r="F129" s="126" t="s">
        <v>56</v>
      </c>
      <c r="G129" s="126" t="s">
        <v>143</v>
      </c>
      <c r="H129" s="126" t="s">
        <v>144</v>
      </c>
      <c r="I129" s="126" t="s">
        <v>145</v>
      </c>
      <c r="J129" s="126" t="s">
        <v>130</v>
      </c>
      <c r="K129" s="127" t="s">
        <v>146</v>
      </c>
      <c r="L129" s="128"/>
      <c r="M129" s="59" t="s">
        <v>1</v>
      </c>
      <c r="N129" s="60" t="s">
        <v>38</v>
      </c>
      <c r="O129" s="60" t="s">
        <v>147</v>
      </c>
      <c r="P129" s="60" t="s">
        <v>148</v>
      </c>
      <c r="Q129" s="60" t="s">
        <v>149</v>
      </c>
      <c r="R129" s="60" t="s">
        <v>150</v>
      </c>
      <c r="S129" s="60" t="s">
        <v>151</v>
      </c>
      <c r="T129" s="61" t="s">
        <v>152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5" customHeight="1">
      <c r="A130" s="29"/>
      <c r="B130" s="30"/>
      <c r="C130" s="66" t="s">
        <v>153</v>
      </c>
      <c r="D130" s="29"/>
      <c r="E130" s="29"/>
      <c r="F130" s="29"/>
      <c r="G130" s="29"/>
      <c r="H130" s="29"/>
      <c r="I130" s="29"/>
      <c r="J130" s="129">
        <f>BK130</f>
        <v>302025.73000000004</v>
      </c>
      <c r="K130" s="29"/>
      <c r="L130" s="30"/>
      <c r="M130" s="62"/>
      <c r="N130" s="53"/>
      <c r="O130" s="63"/>
      <c r="P130" s="130">
        <f>P131+P304</f>
        <v>200.49724600000002</v>
      </c>
      <c r="Q130" s="63"/>
      <c r="R130" s="130">
        <f>R131+R304</f>
        <v>59.086531700000002</v>
      </c>
      <c r="S130" s="63"/>
      <c r="T130" s="131">
        <f>T131+T304</f>
        <v>2.7139999999999995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73</v>
      </c>
      <c r="AU130" s="17" t="s">
        <v>132</v>
      </c>
      <c r="BK130" s="132">
        <f>BK131+BK304</f>
        <v>302025.73000000004</v>
      </c>
    </row>
    <row r="131" spans="1:65" s="12" customFormat="1" ht="25.95" customHeight="1">
      <c r="B131" s="133"/>
      <c r="D131" s="134" t="s">
        <v>73</v>
      </c>
      <c r="E131" s="135" t="s">
        <v>154</v>
      </c>
      <c r="F131" s="135" t="s">
        <v>155</v>
      </c>
      <c r="J131" s="136">
        <f>BK131</f>
        <v>279939.84000000003</v>
      </c>
      <c r="L131" s="133"/>
      <c r="M131" s="137"/>
      <c r="N131" s="138"/>
      <c r="O131" s="138"/>
      <c r="P131" s="139">
        <f>P132+P205+P209+P247+P282+P301</f>
        <v>200.49724600000002</v>
      </c>
      <c r="Q131" s="138"/>
      <c r="R131" s="139">
        <f>R132+R205+R209+R247+R282+R301</f>
        <v>59.086531700000002</v>
      </c>
      <c r="S131" s="138"/>
      <c r="T131" s="140">
        <f>T132+T205+T209+T247+T282+T301</f>
        <v>2.7139999999999995</v>
      </c>
      <c r="AR131" s="134" t="s">
        <v>81</v>
      </c>
      <c r="AT131" s="141" t="s">
        <v>73</v>
      </c>
      <c r="AU131" s="141" t="s">
        <v>74</v>
      </c>
      <c r="AY131" s="134" t="s">
        <v>156</v>
      </c>
      <c r="BK131" s="142">
        <f>BK132+BK205+BK209+BK247+BK282+BK301</f>
        <v>279939.84000000003</v>
      </c>
    </row>
    <row r="132" spans="1:65" s="12" customFormat="1" ht="22.95" customHeight="1">
      <c r="B132" s="133"/>
      <c r="D132" s="134" t="s">
        <v>73</v>
      </c>
      <c r="E132" s="143" t="s">
        <v>81</v>
      </c>
      <c r="F132" s="143" t="s">
        <v>157</v>
      </c>
      <c r="J132" s="144">
        <f>BK132</f>
        <v>42726.990000000005</v>
      </c>
      <c r="L132" s="133"/>
      <c r="M132" s="137"/>
      <c r="N132" s="138"/>
      <c r="O132" s="138"/>
      <c r="P132" s="139">
        <f>SUM(P133:P204)</f>
        <v>71.665769999999995</v>
      </c>
      <c r="Q132" s="138"/>
      <c r="R132" s="139">
        <f>SUM(R133:R204)</f>
        <v>4.2700000000000002E-2</v>
      </c>
      <c r="S132" s="138"/>
      <c r="T132" s="140">
        <f>SUM(T133:T204)</f>
        <v>0</v>
      </c>
      <c r="AR132" s="134" t="s">
        <v>81</v>
      </c>
      <c r="AT132" s="141" t="s">
        <v>73</v>
      </c>
      <c r="AU132" s="141" t="s">
        <v>81</v>
      </c>
      <c r="AY132" s="134" t="s">
        <v>156</v>
      </c>
      <c r="BK132" s="142">
        <f>SUM(BK133:BK204)</f>
        <v>42726.990000000005</v>
      </c>
    </row>
    <row r="133" spans="1:65" s="2" customFormat="1" ht="24" customHeight="1">
      <c r="A133" s="29"/>
      <c r="B133" s="145"/>
      <c r="C133" s="146" t="s">
        <v>81</v>
      </c>
      <c r="D133" s="146" t="s">
        <v>158</v>
      </c>
      <c r="E133" s="147" t="s">
        <v>443</v>
      </c>
      <c r="F133" s="148" t="s">
        <v>444</v>
      </c>
      <c r="G133" s="149" t="s">
        <v>225</v>
      </c>
      <c r="H133" s="150">
        <v>56</v>
      </c>
      <c r="I133" s="151">
        <v>49.52</v>
      </c>
      <c r="J133" s="151">
        <f>ROUND(I133*H133,2)</f>
        <v>2773.12</v>
      </c>
      <c r="K133" s="148" t="s">
        <v>162</v>
      </c>
      <c r="L133" s="30"/>
      <c r="M133" s="152" t="s">
        <v>1</v>
      </c>
      <c r="N133" s="153" t="s">
        <v>39</v>
      </c>
      <c r="O133" s="154">
        <v>0.17199999999999999</v>
      </c>
      <c r="P133" s="154">
        <f>O133*H133</f>
        <v>9.6319999999999997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6" t="s">
        <v>163</v>
      </c>
      <c r="AT133" s="156" t="s">
        <v>158</v>
      </c>
      <c r="AU133" s="156" t="s">
        <v>83</v>
      </c>
      <c r="AY133" s="17" t="s">
        <v>156</v>
      </c>
      <c r="BE133" s="157">
        <f>IF(N133="základní",J133,0)</f>
        <v>2773.12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81</v>
      </c>
      <c r="BK133" s="157">
        <f>ROUND(I133*H133,2)</f>
        <v>2773.12</v>
      </c>
      <c r="BL133" s="17" t="s">
        <v>163</v>
      </c>
      <c r="BM133" s="156" t="s">
        <v>588</v>
      </c>
    </row>
    <row r="134" spans="1:65" s="2" customFormat="1" ht="28.8">
      <c r="A134" s="29"/>
      <c r="B134" s="30"/>
      <c r="C134" s="29"/>
      <c r="D134" s="158" t="s">
        <v>165</v>
      </c>
      <c r="E134" s="29"/>
      <c r="F134" s="159" t="s">
        <v>446</v>
      </c>
      <c r="G134" s="29"/>
      <c r="H134" s="29"/>
      <c r="I134" s="29"/>
      <c r="J134" s="29"/>
      <c r="K134" s="29"/>
      <c r="L134" s="30"/>
      <c r="M134" s="160"/>
      <c r="N134" s="161"/>
      <c r="O134" s="55"/>
      <c r="P134" s="55"/>
      <c r="Q134" s="55"/>
      <c r="R134" s="55"/>
      <c r="S134" s="55"/>
      <c r="T134" s="56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165</v>
      </c>
      <c r="AU134" s="17" t="s">
        <v>83</v>
      </c>
    </row>
    <row r="135" spans="1:65" s="13" customFormat="1">
      <c r="B135" s="162"/>
      <c r="D135" s="158" t="s">
        <v>167</v>
      </c>
      <c r="E135" s="163" t="s">
        <v>1</v>
      </c>
      <c r="F135" s="164" t="s">
        <v>589</v>
      </c>
      <c r="H135" s="165">
        <v>56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167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156</v>
      </c>
    </row>
    <row r="136" spans="1:65" s="2" customFormat="1" ht="24" customHeight="1">
      <c r="A136" s="29"/>
      <c r="B136" s="145"/>
      <c r="C136" s="146" t="s">
        <v>83</v>
      </c>
      <c r="D136" s="146" t="s">
        <v>158</v>
      </c>
      <c r="E136" s="147" t="s">
        <v>590</v>
      </c>
      <c r="F136" s="148" t="s">
        <v>591</v>
      </c>
      <c r="G136" s="149" t="s">
        <v>531</v>
      </c>
      <c r="H136" s="150">
        <v>1</v>
      </c>
      <c r="I136" s="151">
        <v>1054.8599999999999</v>
      </c>
      <c r="J136" s="151">
        <f>ROUND(I136*H136,2)</f>
        <v>1054.8599999999999</v>
      </c>
      <c r="K136" s="148" t="s">
        <v>162</v>
      </c>
      <c r="L136" s="30"/>
      <c r="M136" s="152" t="s">
        <v>1</v>
      </c>
      <c r="N136" s="153" t="s">
        <v>39</v>
      </c>
      <c r="O136" s="154">
        <v>1.798</v>
      </c>
      <c r="P136" s="154">
        <f>O136*H136</f>
        <v>1.798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163</v>
      </c>
      <c r="AT136" s="156" t="s">
        <v>158</v>
      </c>
      <c r="AU136" s="156" t="s">
        <v>83</v>
      </c>
      <c r="AY136" s="17" t="s">
        <v>156</v>
      </c>
      <c r="BE136" s="157">
        <f>IF(N136="základní",J136,0)</f>
        <v>1054.8599999999999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81</v>
      </c>
      <c r="BK136" s="157">
        <f>ROUND(I136*H136,2)</f>
        <v>1054.8599999999999</v>
      </c>
      <c r="BL136" s="17" t="s">
        <v>163</v>
      </c>
      <c r="BM136" s="156" t="s">
        <v>592</v>
      </c>
    </row>
    <row r="137" spans="1:65" s="2" customFormat="1" ht="19.2">
      <c r="A137" s="29"/>
      <c r="B137" s="30"/>
      <c r="C137" s="29"/>
      <c r="D137" s="158" t="s">
        <v>165</v>
      </c>
      <c r="E137" s="29"/>
      <c r="F137" s="159" t="s">
        <v>593</v>
      </c>
      <c r="G137" s="29"/>
      <c r="H137" s="29"/>
      <c r="I137" s="29"/>
      <c r="J137" s="29"/>
      <c r="K137" s="29"/>
      <c r="L137" s="30"/>
      <c r="M137" s="160"/>
      <c r="N137" s="161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165</v>
      </c>
      <c r="AU137" s="17" t="s">
        <v>83</v>
      </c>
    </row>
    <row r="138" spans="1:65" s="13" customFormat="1">
      <c r="B138" s="162"/>
      <c r="D138" s="158" t="s">
        <v>167</v>
      </c>
      <c r="E138" s="163" t="s">
        <v>1</v>
      </c>
      <c r="F138" s="164" t="s">
        <v>81</v>
      </c>
      <c r="H138" s="165">
        <v>1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156</v>
      </c>
    </row>
    <row r="139" spans="1:65" s="2" customFormat="1" ht="24" customHeight="1">
      <c r="A139" s="29"/>
      <c r="B139" s="145"/>
      <c r="C139" s="146" t="s">
        <v>178</v>
      </c>
      <c r="D139" s="146" t="s">
        <v>158</v>
      </c>
      <c r="E139" s="147" t="s">
        <v>594</v>
      </c>
      <c r="F139" s="148" t="s">
        <v>595</v>
      </c>
      <c r="G139" s="149" t="s">
        <v>531</v>
      </c>
      <c r="H139" s="150">
        <v>1</v>
      </c>
      <c r="I139" s="151">
        <v>420.81</v>
      </c>
      <c r="J139" s="151">
        <f>ROUND(I139*H139,2)</f>
        <v>420.81</v>
      </c>
      <c r="K139" s="148" t="s">
        <v>162</v>
      </c>
      <c r="L139" s="30"/>
      <c r="M139" s="152" t="s">
        <v>1</v>
      </c>
      <c r="N139" s="153" t="s">
        <v>39</v>
      </c>
      <c r="O139" s="154">
        <v>0.88900000000000001</v>
      </c>
      <c r="P139" s="154">
        <f>O139*H139</f>
        <v>0.88900000000000001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163</v>
      </c>
      <c r="AT139" s="156" t="s">
        <v>158</v>
      </c>
      <c r="AU139" s="156" t="s">
        <v>83</v>
      </c>
      <c r="AY139" s="17" t="s">
        <v>156</v>
      </c>
      <c r="BE139" s="157">
        <f>IF(N139="základní",J139,0)</f>
        <v>420.81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81</v>
      </c>
      <c r="BK139" s="157">
        <f>ROUND(I139*H139,2)</f>
        <v>420.81</v>
      </c>
      <c r="BL139" s="17" t="s">
        <v>163</v>
      </c>
      <c r="BM139" s="156" t="s">
        <v>596</v>
      </c>
    </row>
    <row r="140" spans="1:65" s="2" customFormat="1" ht="19.2">
      <c r="A140" s="29"/>
      <c r="B140" s="30"/>
      <c r="C140" s="29"/>
      <c r="D140" s="158" t="s">
        <v>165</v>
      </c>
      <c r="E140" s="29"/>
      <c r="F140" s="159" t="s">
        <v>597</v>
      </c>
      <c r="G140" s="29"/>
      <c r="H140" s="29"/>
      <c r="I140" s="29"/>
      <c r="J140" s="29"/>
      <c r="K140" s="29"/>
      <c r="L140" s="30"/>
      <c r="M140" s="160"/>
      <c r="N140" s="161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165</v>
      </c>
      <c r="AU140" s="17" t="s">
        <v>83</v>
      </c>
    </row>
    <row r="141" spans="1:65" s="13" customFormat="1">
      <c r="B141" s="162"/>
      <c r="D141" s="158" t="s">
        <v>167</v>
      </c>
      <c r="E141" s="163" t="s">
        <v>1</v>
      </c>
      <c r="F141" s="164" t="s">
        <v>81</v>
      </c>
      <c r="H141" s="165">
        <v>1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167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156</v>
      </c>
    </row>
    <row r="142" spans="1:65" s="2" customFormat="1" ht="24" customHeight="1">
      <c r="A142" s="29"/>
      <c r="B142" s="145"/>
      <c r="C142" s="146" t="s">
        <v>163</v>
      </c>
      <c r="D142" s="146" t="s">
        <v>158</v>
      </c>
      <c r="E142" s="147" t="s">
        <v>159</v>
      </c>
      <c r="F142" s="148" t="s">
        <v>160</v>
      </c>
      <c r="G142" s="149" t="s">
        <v>161</v>
      </c>
      <c r="H142" s="150">
        <v>33.76</v>
      </c>
      <c r="I142" s="151">
        <v>138.77000000000001</v>
      </c>
      <c r="J142" s="151">
        <f>ROUND(I142*H142,2)</f>
        <v>4684.88</v>
      </c>
      <c r="K142" s="148" t="s">
        <v>162</v>
      </c>
      <c r="L142" s="30"/>
      <c r="M142" s="152" t="s">
        <v>1</v>
      </c>
      <c r="N142" s="153" t="s">
        <v>39</v>
      </c>
      <c r="O142" s="154">
        <v>0.36799999999999999</v>
      </c>
      <c r="P142" s="154">
        <f>O142*H142</f>
        <v>12.423679999999999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163</v>
      </c>
      <c r="AT142" s="156" t="s">
        <v>158</v>
      </c>
      <c r="AU142" s="156" t="s">
        <v>83</v>
      </c>
      <c r="AY142" s="17" t="s">
        <v>156</v>
      </c>
      <c r="BE142" s="157">
        <f>IF(N142="základní",J142,0)</f>
        <v>4684.88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81</v>
      </c>
      <c r="BK142" s="157">
        <f>ROUND(I142*H142,2)</f>
        <v>4684.88</v>
      </c>
      <c r="BL142" s="17" t="s">
        <v>163</v>
      </c>
      <c r="BM142" s="156" t="s">
        <v>598</v>
      </c>
    </row>
    <row r="143" spans="1:65" s="2" customFormat="1" ht="28.8">
      <c r="A143" s="29"/>
      <c r="B143" s="30"/>
      <c r="C143" s="29"/>
      <c r="D143" s="158" t="s">
        <v>165</v>
      </c>
      <c r="E143" s="29"/>
      <c r="F143" s="159" t="s">
        <v>166</v>
      </c>
      <c r="G143" s="29"/>
      <c r="H143" s="29"/>
      <c r="I143" s="29"/>
      <c r="J143" s="29"/>
      <c r="K143" s="29"/>
      <c r="L143" s="30"/>
      <c r="M143" s="160"/>
      <c r="N143" s="161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165</v>
      </c>
      <c r="AU143" s="17" t="s">
        <v>83</v>
      </c>
    </row>
    <row r="144" spans="1:65" s="13" customFormat="1">
      <c r="B144" s="162"/>
      <c r="D144" s="158" t="s">
        <v>167</v>
      </c>
      <c r="E144" s="163" t="s">
        <v>1</v>
      </c>
      <c r="F144" s="164" t="s">
        <v>599</v>
      </c>
      <c r="H144" s="165">
        <v>15.93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74</v>
      </c>
      <c r="AY144" s="163" t="s">
        <v>156</v>
      </c>
    </row>
    <row r="145" spans="1:65" s="13" customFormat="1">
      <c r="B145" s="162"/>
      <c r="D145" s="158" t="s">
        <v>167</v>
      </c>
      <c r="E145" s="163" t="s">
        <v>1</v>
      </c>
      <c r="F145" s="164" t="s">
        <v>600</v>
      </c>
      <c r="H145" s="165">
        <v>15.93</v>
      </c>
      <c r="L145" s="162"/>
      <c r="M145" s="166"/>
      <c r="N145" s="167"/>
      <c r="O145" s="167"/>
      <c r="P145" s="167"/>
      <c r="Q145" s="167"/>
      <c r="R145" s="167"/>
      <c r="S145" s="167"/>
      <c r="T145" s="168"/>
      <c r="AT145" s="163" t="s">
        <v>167</v>
      </c>
      <c r="AU145" s="163" t="s">
        <v>83</v>
      </c>
      <c r="AV145" s="13" t="s">
        <v>83</v>
      </c>
      <c r="AW145" s="13" t="s">
        <v>30</v>
      </c>
      <c r="AX145" s="13" t="s">
        <v>74</v>
      </c>
      <c r="AY145" s="163" t="s">
        <v>156</v>
      </c>
    </row>
    <row r="146" spans="1:65" s="13" customFormat="1">
      <c r="B146" s="162"/>
      <c r="D146" s="158" t="s">
        <v>167</v>
      </c>
      <c r="E146" s="163" t="s">
        <v>1</v>
      </c>
      <c r="F146" s="164" t="s">
        <v>601</v>
      </c>
      <c r="H146" s="165">
        <v>1.9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74</v>
      </c>
      <c r="AY146" s="163" t="s">
        <v>156</v>
      </c>
    </row>
    <row r="147" spans="1:65" s="14" customFormat="1">
      <c r="B147" s="169"/>
      <c r="D147" s="158" t="s">
        <v>167</v>
      </c>
      <c r="E147" s="170" t="s">
        <v>1</v>
      </c>
      <c r="F147" s="171" t="s">
        <v>172</v>
      </c>
      <c r="H147" s="172">
        <v>33.76</v>
      </c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167</v>
      </c>
      <c r="AU147" s="170" t="s">
        <v>83</v>
      </c>
      <c r="AV147" s="14" t="s">
        <v>163</v>
      </c>
      <c r="AW147" s="14" t="s">
        <v>30</v>
      </c>
      <c r="AX147" s="14" t="s">
        <v>81</v>
      </c>
      <c r="AY147" s="170" t="s">
        <v>156</v>
      </c>
    </row>
    <row r="148" spans="1:65" s="2" customFormat="1" ht="16.5" customHeight="1">
      <c r="A148" s="29"/>
      <c r="B148" s="145"/>
      <c r="C148" s="146" t="s">
        <v>189</v>
      </c>
      <c r="D148" s="146" t="s">
        <v>158</v>
      </c>
      <c r="E148" s="147" t="s">
        <v>173</v>
      </c>
      <c r="F148" s="148" t="s">
        <v>174</v>
      </c>
      <c r="G148" s="149" t="s">
        <v>161</v>
      </c>
      <c r="H148" s="150">
        <v>33.76</v>
      </c>
      <c r="I148" s="151">
        <v>29.63</v>
      </c>
      <c r="J148" s="151">
        <f>ROUND(I148*H148,2)</f>
        <v>1000.31</v>
      </c>
      <c r="K148" s="148" t="s">
        <v>162</v>
      </c>
      <c r="L148" s="30"/>
      <c r="M148" s="152" t="s">
        <v>1</v>
      </c>
      <c r="N148" s="153" t="s">
        <v>39</v>
      </c>
      <c r="O148" s="154">
        <v>5.8000000000000003E-2</v>
      </c>
      <c r="P148" s="154">
        <f>O148*H148</f>
        <v>1.95808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163</v>
      </c>
      <c r="AT148" s="156" t="s">
        <v>158</v>
      </c>
      <c r="AU148" s="156" t="s">
        <v>83</v>
      </c>
      <c r="AY148" s="17" t="s">
        <v>156</v>
      </c>
      <c r="BE148" s="157">
        <f>IF(N148="základní",J148,0)</f>
        <v>1000.31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81</v>
      </c>
      <c r="BK148" s="157">
        <f>ROUND(I148*H148,2)</f>
        <v>1000.31</v>
      </c>
      <c r="BL148" s="17" t="s">
        <v>163</v>
      </c>
      <c r="BM148" s="156" t="s">
        <v>602</v>
      </c>
    </row>
    <row r="149" spans="1:65" s="2" customFormat="1" ht="38.4">
      <c r="A149" s="29"/>
      <c r="B149" s="30"/>
      <c r="C149" s="29"/>
      <c r="D149" s="158" t="s">
        <v>165</v>
      </c>
      <c r="E149" s="29"/>
      <c r="F149" s="159" t="s">
        <v>176</v>
      </c>
      <c r="G149" s="29"/>
      <c r="H149" s="29"/>
      <c r="I149" s="29"/>
      <c r="J149" s="29"/>
      <c r="K149" s="29"/>
      <c r="L149" s="30"/>
      <c r="M149" s="160"/>
      <c r="N149" s="161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165</v>
      </c>
      <c r="AU149" s="17" t="s">
        <v>83</v>
      </c>
    </row>
    <row r="150" spans="1:65" s="13" customFormat="1">
      <c r="B150" s="162"/>
      <c r="D150" s="158" t="s">
        <v>167</v>
      </c>
      <c r="E150" s="163" t="s">
        <v>1</v>
      </c>
      <c r="F150" s="164" t="s">
        <v>603</v>
      </c>
      <c r="H150" s="165">
        <v>33.76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167</v>
      </c>
      <c r="AU150" s="163" t="s">
        <v>83</v>
      </c>
      <c r="AV150" s="13" t="s">
        <v>83</v>
      </c>
      <c r="AW150" s="13" t="s">
        <v>30</v>
      </c>
      <c r="AX150" s="13" t="s">
        <v>81</v>
      </c>
      <c r="AY150" s="163" t="s">
        <v>156</v>
      </c>
    </row>
    <row r="151" spans="1:65" s="2" customFormat="1" ht="24" customHeight="1">
      <c r="A151" s="29"/>
      <c r="B151" s="145"/>
      <c r="C151" s="146" t="s">
        <v>195</v>
      </c>
      <c r="D151" s="146" t="s">
        <v>158</v>
      </c>
      <c r="E151" s="147" t="s">
        <v>179</v>
      </c>
      <c r="F151" s="148" t="s">
        <v>180</v>
      </c>
      <c r="G151" s="149" t="s">
        <v>161</v>
      </c>
      <c r="H151" s="150">
        <v>7.81</v>
      </c>
      <c r="I151" s="151">
        <v>592.55999999999995</v>
      </c>
      <c r="J151" s="151">
        <f>ROUND(I151*H151,2)</f>
        <v>4627.8900000000003</v>
      </c>
      <c r="K151" s="148" t="s">
        <v>162</v>
      </c>
      <c r="L151" s="30"/>
      <c r="M151" s="152" t="s">
        <v>1</v>
      </c>
      <c r="N151" s="153" t="s">
        <v>39</v>
      </c>
      <c r="O151" s="154">
        <v>2.3199999999999998</v>
      </c>
      <c r="P151" s="154">
        <f>O151*H151</f>
        <v>18.119199999999999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163</v>
      </c>
      <c r="AT151" s="156" t="s">
        <v>158</v>
      </c>
      <c r="AU151" s="156" t="s">
        <v>83</v>
      </c>
      <c r="AY151" s="17" t="s">
        <v>156</v>
      </c>
      <c r="BE151" s="157">
        <f>IF(N151="základní",J151,0)</f>
        <v>4627.8900000000003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81</v>
      </c>
      <c r="BK151" s="157">
        <f>ROUND(I151*H151,2)</f>
        <v>4627.8900000000003</v>
      </c>
      <c r="BL151" s="17" t="s">
        <v>163</v>
      </c>
      <c r="BM151" s="156" t="s">
        <v>604</v>
      </c>
    </row>
    <row r="152" spans="1:65" s="2" customFormat="1" ht="28.8">
      <c r="A152" s="29"/>
      <c r="B152" s="30"/>
      <c r="C152" s="29"/>
      <c r="D152" s="158" t="s">
        <v>165</v>
      </c>
      <c r="E152" s="29"/>
      <c r="F152" s="159" t="s">
        <v>182</v>
      </c>
      <c r="G152" s="29"/>
      <c r="H152" s="29"/>
      <c r="I152" s="29"/>
      <c r="J152" s="29"/>
      <c r="K152" s="29"/>
      <c r="L152" s="30"/>
      <c r="M152" s="160"/>
      <c r="N152" s="161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7" t="s">
        <v>165</v>
      </c>
      <c r="AU152" s="17" t="s">
        <v>83</v>
      </c>
    </row>
    <row r="153" spans="1:65" s="13" customFormat="1">
      <c r="B153" s="162"/>
      <c r="D153" s="158" t="s">
        <v>167</v>
      </c>
      <c r="E153" s="163" t="s">
        <v>1</v>
      </c>
      <c r="F153" s="164" t="s">
        <v>605</v>
      </c>
      <c r="H153" s="165">
        <v>7.81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81</v>
      </c>
      <c r="AY153" s="163" t="s">
        <v>156</v>
      </c>
    </row>
    <row r="154" spans="1:65" s="2" customFormat="1" ht="24" customHeight="1">
      <c r="A154" s="29"/>
      <c r="B154" s="145"/>
      <c r="C154" s="146" t="s">
        <v>202</v>
      </c>
      <c r="D154" s="146" t="s">
        <v>158</v>
      </c>
      <c r="E154" s="147" t="s">
        <v>184</v>
      </c>
      <c r="F154" s="148" t="s">
        <v>185</v>
      </c>
      <c r="G154" s="149" t="s">
        <v>161</v>
      </c>
      <c r="H154" s="150">
        <v>7.81</v>
      </c>
      <c r="I154" s="151">
        <v>22.58</v>
      </c>
      <c r="J154" s="151">
        <f>ROUND(I154*H154,2)</f>
        <v>176.35</v>
      </c>
      <c r="K154" s="148" t="s">
        <v>162</v>
      </c>
      <c r="L154" s="30"/>
      <c r="M154" s="152" t="s">
        <v>1</v>
      </c>
      <c r="N154" s="153" t="s">
        <v>39</v>
      </c>
      <c r="O154" s="154">
        <v>0.65400000000000003</v>
      </c>
      <c r="P154" s="154">
        <f>O154*H154</f>
        <v>5.1077399999999997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163</v>
      </c>
      <c r="AT154" s="156" t="s">
        <v>158</v>
      </c>
      <c r="AU154" s="156" t="s">
        <v>83</v>
      </c>
      <c r="AY154" s="17" t="s">
        <v>156</v>
      </c>
      <c r="BE154" s="157">
        <f>IF(N154="základní",J154,0)</f>
        <v>176.35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81</v>
      </c>
      <c r="BK154" s="157">
        <f>ROUND(I154*H154,2)</f>
        <v>176.35</v>
      </c>
      <c r="BL154" s="17" t="s">
        <v>163</v>
      </c>
      <c r="BM154" s="156" t="s">
        <v>606</v>
      </c>
    </row>
    <row r="155" spans="1:65" s="2" customFormat="1" ht="28.8">
      <c r="A155" s="29"/>
      <c r="B155" s="30"/>
      <c r="C155" s="29"/>
      <c r="D155" s="158" t="s">
        <v>165</v>
      </c>
      <c r="E155" s="29"/>
      <c r="F155" s="159" t="s">
        <v>187</v>
      </c>
      <c r="G155" s="29"/>
      <c r="H155" s="29"/>
      <c r="I155" s="29"/>
      <c r="J155" s="29"/>
      <c r="K155" s="29"/>
      <c r="L155" s="30"/>
      <c r="M155" s="160"/>
      <c r="N155" s="161"/>
      <c r="O155" s="55"/>
      <c r="P155" s="55"/>
      <c r="Q155" s="55"/>
      <c r="R155" s="55"/>
      <c r="S155" s="55"/>
      <c r="T155" s="5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7" t="s">
        <v>165</v>
      </c>
      <c r="AU155" s="17" t="s">
        <v>83</v>
      </c>
    </row>
    <row r="156" spans="1:65" s="13" customFormat="1">
      <c r="B156" s="162"/>
      <c r="D156" s="158" t="s">
        <v>167</v>
      </c>
      <c r="E156" s="163" t="s">
        <v>1</v>
      </c>
      <c r="F156" s="164" t="s">
        <v>607</v>
      </c>
      <c r="H156" s="165">
        <v>7.81</v>
      </c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167</v>
      </c>
      <c r="AU156" s="163" t="s">
        <v>83</v>
      </c>
      <c r="AV156" s="13" t="s">
        <v>83</v>
      </c>
      <c r="AW156" s="13" t="s">
        <v>30</v>
      </c>
      <c r="AX156" s="13" t="s">
        <v>81</v>
      </c>
      <c r="AY156" s="163" t="s">
        <v>156</v>
      </c>
    </row>
    <row r="157" spans="1:65" s="2" customFormat="1" ht="24" customHeight="1">
      <c r="A157" s="29"/>
      <c r="B157" s="145"/>
      <c r="C157" s="146" t="s">
        <v>208</v>
      </c>
      <c r="D157" s="146" t="s">
        <v>158</v>
      </c>
      <c r="E157" s="147" t="s">
        <v>608</v>
      </c>
      <c r="F157" s="148" t="s">
        <v>609</v>
      </c>
      <c r="G157" s="149" t="s">
        <v>531</v>
      </c>
      <c r="H157" s="150">
        <v>1</v>
      </c>
      <c r="I157" s="151">
        <v>552.15</v>
      </c>
      <c r="J157" s="151">
        <f>ROUND(I157*H157,2)</f>
        <v>552.15</v>
      </c>
      <c r="K157" s="148" t="s">
        <v>162</v>
      </c>
      <c r="L157" s="30"/>
      <c r="M157" s="152" t="s">
        <v>1</v>
      </c>
      <c r="N157" s="153" t="s">
        <v>39</v>
      </c>
      <c r="O157" s="154">
        <v>6.0999999999999999E-2</v>
      </c>
      <c r="P157" s="154">
        <f>O157*H157</f>
        <v>6.0999999999999999E-2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163</v>
      </c>
      <c r="AT157" s="156" t="s">
        <v>158</v>
      </c>
      <c r="AU157" s="156" t="s">
        <v>83</v>
      </c>
      <c r="AY157" s="17" t="s">
        <v>156</v>
      </c>
      <c r="BE157" s="157">
        <f>IF(N157="základní",J157,0)</f>
        <v>552.15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552.15</v>
      </c>
      <c r="BL157" s="17" t="s">
        <v>163</v>
      </c>
      <c r="BM157" s="156" t="s">
        <v>610</v>
      </c>
    </row>
    <row r="158" spans="1:65" s="2" customFormat="1" ht="28.8">
      <c r="A158" s="29"/>
      <c r="B158" s="30"/>
      <c r="C158" s="29"/>
      <c r="D158" s="158" t="s">
        <v>165</v>
      </c>
      <c r="E158" s="29"/>
      <c r="F158" s="159" t="s">
        <v>611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2" customFormat="1" ht="19.2">
      <c r="A159" s="29"/>
      <c r="B159" s="30"/>
      <c r="C159" s="29"/>
      <c r="D159" s="158" t="s">
        <v>366</v>
      </c>
      <c r="E159" s="29"/>
      <c r="F159" s="185" t="s">
        <v>612</v>
      </c>
      <c r="G159" s="29"/>
      <c r="H159" s="29"/>
      <c r="I159" s="29"/>
      <c r="J159" s="29"/>
      <c r="K159" s="29"/>
      <c r="L159" s="30"/>
      <c r="M159" s="160"/>
      <c r="N159" s="161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366</v>
      </c>
      <c r="AU159" s="17" t="s">
        <v>83</v>
      </c>
    </row>
    <row r="160" spans="1:65" s="13" customFormat="1">
      <c r="B160" s="162"/>
      <c r="D160" s="158" t="s">
        <v>167</v>
      </c>
      <c r="E160" s="163" t="s">
        <v>1</v>
      </c>
      <c r="F160" s="164" t="s">
        <v>81</v>
      </c>
      <c r="H160" s="165">
        <v>1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167</v>
      </c>
      <c r="AU160" s="163" t="s">
        <v>83</v>
      </c>
      <c r="AV160" s="13" t="s">
        <v>83</v>
      </c>
      <c r="AW160" s="13" t="s">
        <v>30</v>
      </c>
      <c r="AX160" s="13" t="s">
        <v>81</v>
      </c>
      <c r="AY160" s="163" t="s">
        <v>156</v>
      </c>
    </row>
    <row r="161" spans="1:65" s="2" customFormat="1" ht="24" customHeight="1">
      <c r="A161" s="29"/>
      <c r="B161" s="145"/>
      <c r="C161" s="146" t="s">
        <v>214</v>
      </c>
      <c r="D161" s="146" t="s">
        <v>158</v>
      </c>
      <c r="E161" s="147" t="s">
        <v>613</v>
      </c>
      <c r="F161" s="148" t="s">
        <v>614</v>
      </c>
      <c r="G161" s="149" t="s">
        <v>531</v>
      </c>
      <c r="H161" s="150">
        <v>1</v>
      </c>
      <c r="I161" s="151">
        <v>552.15</v>
      </c>
      <c r="J161" s="151">
        <f>ROUND(I161*H161,2)</f>
        <v>552.15</v>
      </c>
      <c r="K161" s="148" t="s">
        <v>162</v>
      </c>
      <c r="L161" s="30"/>
      <c r="M161" s="152" t="s">
        <v>1</v>
      </c>
      <c r="N161" s="153" t="s">
        <v>39</v>
      </c>
      <c r="O161" s="154">
        <v>0.623</v>
      </c>
      <c r="P161" s="154">
        <f>O161*H161</f>
        <v>0.623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163</v>
      </c>
      <c r="AT161" s="156" t="s">
        <v>158</v>
      </c>
      <c r="AU161" s="156" t="s">
        <v>83</v>
      </c>
      <c r="AY161" s="17" t="s">
        <v>156</v>
      </c>
      <c r="BE161" s="157">
        <f>IF(N161="základní",J161,0)</f>
        <v>552.15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81</v>
      </c>
      <c r="BK161" s="157">
        <f>ROUND(I161*H161,2)</f>
        <v>552.15</v>
      </c>
      <c r="BL161" s="17" t="s">
        <v>163</v>
      </c>
      <c r="BM161" s="156" t="s">
        <v>615</v>
      </c>
    </row>
    <row r="162" spans="1:65" s="2" customFormat="1" ht="28.8">
      <c r="A162" s="29"/>
      <c r="B162" s="30"/>
      <c r="C162" s="29"/>
      <c r="D162" s="158" t="s">
        <v>165</v>
      </c>
      <c r="E162" s="29"/>
      <c r="F162" s="159" t="s">
        <v>616</v>
      </c>
      <c r="G162" s="29"/>
      <c r="H162" s="29"/>
      <c r="I162" s="29"/>
      <c r="J162" s="29"/>
      <c r="K162" s="29"/>
      <c r="L162" s="30"/>
      <c r="M162" s="160"/>
      <c r="N162" s="161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165</v>
      </c>
      <c r="AU162" s="17" t="s">
        <v>83</v>
      </c>
    </row>
    <row r="163" spans="1:65" s="2" customFormat="1" ht="19.2">
      <c r="A163" s="29"/>
      <c r="B163" s="30"/>
      <c r="C163" s="29"/>
      <c r="D163" s="158" t="s">
        <v>366</v>
      </c>
      <c r="E163" s="29"/>
      <c r="F163" s="185" t="s">
        <v>612</v>
      </c>
      <c r="G163" s="29"/>
      <c r="H163" s="29"/>
      <c r="I163" s="29"/>
      <c r="J163" s="29"/>
      <c r="K163" s="29"/>
      <c r="L163" s="30"/>
      <c r="M163" s="160"/>
      <c r="N163" s="161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366</v>
      </c>
      <c r="AU163" s="17" t="s">
        <v>83</v>
      </c>
    </row>
    <row r="164" spans="1:65" s="13" customFormat="1">
      <c r="B164" s="162"/>
      <c r="D164" s="158" t="s">
        <v>167</v>
      </c>
      <c r="E164" s="163" t="s">
        <v>1</v>
      </c>
      <c r="F164" s="164" t="s">
        <v>81</v>
      </c>
      <c r="H164" s="165">
        <v>1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167</v>
      </c>
      <c r="AU164" s="163" t="s">
        <v>83</v>
      </c>
      <c r="AV164" s="13" t="s">
        <v>83</v>
      </c>
      <c r="AW164" s="13" t="s">
        <v>30</v>
      </c>
      <c r="AX164" s="13" t="s">
        <v>81</v>
      </c>
      <c r="AY164" s="163" t="s">
        <v>156</v>
      </c>
    </row>
    <row r="165" spans="1:65" s="2" customFormat="1" ht="16.5" customHeight="1">
      <c r="A165" s="29"/>
      <c r="B165" s="145"/>
      <c r="C165" s="146" t="s">
        <v>222</v>
      </c>
      <c r="D165" s="146" t="s">
        <v>158</v>
      </c>
      <c r="E165" s="147" t="s">
        <v>617</v>
      </c>
      <c r="F165" s="148" t="s">
        <v>618</v>
      </c>
      <c r="G165" s="149" t="s">
        <v>531</v>
      </c>
      <c r="H165" s="150">
        <v>1</v>
      </c>
      <c r="I165" s="151">
        <v>662.58</v>
      </c>
      <c r="J165" s="151">
        <f>ROUND(I165*H165,2)</f>
        <v>662.58</v>
      </c>
      <c r="K165" s="148" t="s">
        <v>162</v>
      </c>
      <c r="L165" s="30"/>
      <c r="M165" s="152" t="s">
        <v>1</v>
      </c>
      <c r="N165" s="153" t="s">
        <v>39</v>
      </c>
      <c r="O165" s="154">
        <v>0.10199999999999999</v>
      </c>
      <c r="P165" s="154">
        <f>O165*H165</f>
        <v>0.10199999999999999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163</v>
      </c>
      <c r="AT165" s="156" t="s">
        <v>158</v>
      </c>
      <c r="AU165" s="156" t="s">
        <v>83</v>
      </c>
      <c r="AY165" s="17" t="s">
        <v>156</v>
      </c>
      <c r="BE165" s="157">
        <f>IF(N165="základní",J165,0)</f>
        <v>662.58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81</v>
      </c>
      <c r="BK165" s="157">
        <f>ROUND(I165*H165,2)</f>
        <v>662.58</v>
      </c>
      <c r="BL165" s="17" t="s">
        <v>163</v>
      </c>
      <c r="BM165" s="156" t="s">
        <v>619</v>
      </c>
    </row>
    <row r="166" spans="1:65" s="2" customFormat="1" ht="28.8">
      <c r="A166" s="29"/>
      <c r="B166" s="30"/>
      <c r="C166" s="29"/>
      <c r="D166" s="158" t="s">
        <v>165</v>
      </c>
      <c r="E166" s="29"/>
      <c r="F166" s="159" t="s">
        <v>620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165</v>
      </c>
      <c r="AU166" s="17" t="s">
        <v>83</v>
      </c>
    </row>
    <row r="167" spans="1:65" s="2" customFormat="1" ht="19.2">
      <c r="A167" s="29"/>
      <c r="B167" s="30"/>
      <c r="C167" s="29"/>
      <c r="D167" s="158" t="s">
        <v>366</v>
      </c>
      <c r="E167" s="29"/>
      <c r="F167" s="185" t="s">
        <v>612</v>
      </c>
      <c r="G167" s="29"/>
      <c r="H167" s="29"/>
      <c r="I167" s="29"/>
      <c r="J167" s="29"/>
      <c r="K167" s="29"/>
      <c r="L167" s="30"/>
      <c r="M167" s="160"/>
      <c r="N167" s="161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7" t="s">
        <v>366</v>
      </c>
      <c r="AU167" s="17" t="s">
        <v>83</v>
      </c>
    </row>
    <row r="168" spans="1:65" s="13" customFormat="1">
      <c r="B168" s="162"/>
      <c r="D168" s="158" t="s">
        <v>167</v>
      </c>
      <c r="E168" s="163" t="s">
        <v>1</v>
      </c>
      <c r="F168" s="164" t="s">
        <v>81</v>
      </c>
      <c r="H168" s="165">
        <v>1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3" t="s">
        <v>167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156</v>
      </c>
    </row>
    <row r="169" spans="1:65" s="2" customFormat="1" ht="24" customHeight="1">
      <c r="A169" s="29"/>
      <c r="B169" s="145"/>
      <c r="C169" s="146" t="s">
        <v>230</v>
      </c>
      <c r="D169" s="146" t="s">
        <v>158</v>
      </c>
      <c r="E169" s="147" t="s">
        <v>453</v>
      </c>
      <c r="F169" s="148" t="s">
        <v>454</v>
      </c>
      <c r="G169" s="149" t="s">
        <v>225</v>
      </c>
      <c r="H169" s="150">
        <v>224</v>
      </c>
      <c r="I169" s="151">
        <v>11.04</v>
      </c>
      <c r="J169" s="151">
        <f>ROUND(I169*H169,2)</f>
        <v>2472.96</v>
      </c>
      <c r="K169" s="148" t="s">
        <v>162</v>
      </c>
      <c r="L169" s="30"/>
      <c r="M169" s="152" t="s">
        <v>1</v>
      </c>
      <c r="N169" s="153" t="s">
        <v>39</v>
      </c>
      <c r="O169" s="154">
        <v>5.0999999999999997E-2</v>
      </c>
      <c r="P169" s="154">
        <f>O169*H169</f>
        <v>11.423999999999999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163</v>
      </c>
      <c r="AT169" s="156" t="s">
        <v>158</v>
      </c>
      <c r="AU169" s="156" t="s">
        <v>83</v>
      </c>
      <c r="AY169" s="17" t="s">
        <v>156</v>
      </c>
      <c r="BE169" s="157">
        <f>IF(N169="základní",J169,0)</f>
        <v>2472.96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81</v>
      </c>
      <c r="BK169" s="157">
        <f>ROUND(I169*H169,2)</f>
        <v>2472.96</v>
      </c>
      <c r="BL169" s="17" t="s">
        <v>163</v>
      </c>
      <c r="BM169" s="156" t="s">
        <v>621</v>
      </c>
    </row>
    <row r="170" spans="1:65" s="2" customFormat="1" ht="19.2">
      <c r="A170" s="29"/>
      <c r="B170" s="30"/>
      <c r="C170" s="29"/>
      <c r="D170" s="158" t="s">
        <v>165</v>
      </c>
      <c r="E170" s="29"/>
      <c r="F170" s="159" t="s">
        <v>456</v>
      </c>
      <c r="G170" s="29"/>
      <c r="H170" s="29"/>
      <c r="I170" s="29"/>
      <c r="J170" s="29"/>
      <c r="K170" s="29"/>
      <c r="L170" s="30"/>
      <c r="M170" s="160"/>
      <c r="N170" s="161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165</v>
      </c>
      <c r="AU170" s="17" t="s">
        <v>83</v>
      </c>
    </row>
    <row r="171" spans="1:65" s="13" customFormat="1">
      <c r="B171" s="162"/>
      <c r="D171" s="158" t="s">
        <v>167</v>
      </c>
      <c r="E171" s="163" t="s">
        <v>1</v>
      </c>
      <c r="F171" s="164" t="s">
        <v>622</v>
      </c>
      <c r="H171" s="165">
        <v>224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30</v>
      </c>
      <c r="AX171" s="13" t="s">
        <v>81</v>
      </c>
      <c r="AY171" s="163" t="s">
        <v>156</v>
      </c>
    </row>
    <row r="172" spans="1:65" s="2" customFormat="1" ht="24" customHeight="1">
      <c r="A172" s="29"/>
      <c r="B172" s="145"/>
      <c r="C172" s="146" t="s">
        <v>237</v>
      </c>
      <c r="D172" s="146" t="s">
        <v>158</v>
      </c>
      <c r="E172" s="147" t="s">
        <v>623</v>
      </c>
      <c r="F172" s="148" t="s">
        <v>624</v>
      </c>
      <c r="G172" s="149" t="s">
        <v>531</v>
      </c>
      <c r="H172" s="150">
        <v>3</v>
      </c>
      <c r="I172" s="151">
        <v>36.81</v>
      </c>
      <c r="J172" s="151">
        <f>ROUND(I172*H172,2)</f>
        <v>110.43</v>
      </c>
      <c r="K172" s="148" t="s">
        <v>162</v>
      </c>
      <c r="L172" s="30"/>
      <c r="M172" s="152" t="s">
        <v>1</v>
      </c>
      <c r="N172" s="153" t="s">
        <v>39</v>
      </c>
      <c r="O172" s="154">
        <v>4.0000000000000001E-3</v>
      </c>
      <c r="P172" s="154">
        <f>O172*H172</f>
        <v>1.2E-2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163</v>
      </c>
      <c r="AT172" s="156" t="s">
        <v>158</v>
      </c>
      <c r="AU172" s="156" t="s">
        <v>83</v>
      </c>
      <c r="AY172" s="17" t="s">
        <v>156</v>
      </c>
      <c r="BE172" s="157">
        <f>IF(N172="základní",J172,0)</f>
        <v>110.43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110.43</v>
      </c>
      <c r="BL172" s="17" t="s">
        <v>163</v>
      </c>
      <c r="BM172" s="156" t="s">
        <v>625</v>
      </c>
    </row>
    <row r="173" spans="1:65" s="2" customFormat="1" ht="38.4">
      <c r="A173" s="29"/>
      <c r="B173" s="30"/>
      <c r="C173" s="29"/>
      <c r="D173" s="158" t="s">
        <v>165</v>
      </c>
      <c r="E173" s="29"/>
      <c r="F173" s="159" t="s">
        <v>626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627</v>
      </c>
      <c r="H174" s="165">
        <v>3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2" customFormat="1" ht="24" customHeight="1">
      <c r="A175" s="29"/>
      <c r="B175" s="145"/>
      <c r="C175" s="146" t="s">
        <v>243</v>
      </c>
      <c r="D175" s="146" t="s">
        <v>158</v>
      </c>
      <c r="E175" s="147" t="s">
        <v>628</v>
      </c>
      <c r="F175" s="148" t="s">
        <v>629</v>
      </c>
      <c r="G175" s="149" t="s">
        <v>531</v>
      </c>
      <c r="H175" s="150">
        <v>3</v>
      </c>
      <c r="I175" s="151">
        <v>18.399999999999999</v>
      </c>
      <c r="J175" s="151">
        <f>ROUND(I175*H175,2)</f>
        <v>55.2</v>
      </c>
      <c r="K175" s="148" t="s">
        <v>162</v>
      </c>
      <c r="L175" s="30"/>
      <c r="M175" s="152" t="s">
        <v>1</v>
      </c>
      <c r="N175" s="153" t="s">
        <v>39</v>
      </c>
      <c r="O175" s="154">
        <v>3.0000000000000001E-3</v>
      </c>
      <c r="P175" s="154">
        <f>O175*H175</f>
        <v>9.0000000000000011E-3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6" t="s">
        <v>163</v>
      </c>
      <c r="AT175" s="156" t="s">
        <v>158</v>
      </c>
      <c r="AU175" s="156" t="s">
        <v>83</v>
      </c>
      <c r="AY175" s="17" t="s">
        <v>156</v>
      </c>
      <c r="BE175" s="157">
        <f>IF(N175="základní",J175,0)</f>
        <v>55.2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81</v>
      </c>
      <c r="BK175" s="157">
        <f>ROUND(I175*H175,2)</f>
        <v>55.2</v>
      </c>
      <c r="BL175" s="17" t="s">
        <v>163</v>
      </c>
      <c r="BM175" s="156" t="s">
        <v>630</v>
      </c>
    </row>
    <row r="176" spans="1:65" s="2" customFormat="1" ht="38.4">
      <c r="A176" s="29"/>
      <c r="B176" s="30"/>
      <c r="C176" s="29"/>
      <c r="D176" s="158" t="s">
        <v>165</v>
      </c>
      <c r="E176" s="29"/>
      <c r="F176" s="159" t="s">
        <v>631</v>
      </c>
      <c r="G176" s="29"/>
      <c r="H176" s="29"/>
      <c r="I176" s="29"/>
      <c r="J176" s="29"/>
      <c r="K176" s="29"/>
      <c r="L176" s="30"/>
      <c r="M176" s="160"/>
      <c r="N176" s="161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165</v>
      </c>
      <c r="AU176" s="17" t="s">
        <v>83</v>
      </c>
    </row>
    <row r="177" spans="1:65" s="13" customFormat="1">
      <c r="B177" s="162"/>
      <c r="D177" s="158" t="s">
        <v>167</v>
      </c>
      <c r="E177" s="163" t="s">
        <v>1</v>
      </c>
      <c r="F177" s="164" t="s">
        <v>627</v>
      </c>
      <c r="H177" s="165">
        <v>3</v>
      </c>
      <c r="L177" s="162"/>
      <c r="M177" s="166"/>
      <c r="N177" s="167"/>
      <c r="O177" s="167"/>
      <c r="P177" s="167"/>
      <c r="Q177" s="167"/>
      <c r="R177" s="167"/>
      <c r="S177" s="167"/>
      <c r="T177" s="168"/>
      <c r="AT177" s="163" t="s">
        <v>167</v>
      </c>
      <c r="AU177" s="163" t="s">
        <v>83</v>
      </c>
      <c r="AV177" s="13" t="s">
        <v>83</v>
      </c>
      <c r="AW177" s="13" t="s">
        <v>30</v>
      </c>
      <c r="AX177" s="13" t="s">
        <v>81</v>
      </c>
      <c r="AY177" s="163" t="s">
        <v>156</v>
      </c>
    </row>
    <row r="178" spans="1:65" s="2" customFormat="1" ht="24" customHeight="1">
      <c r="A178" s="29"/>
      <c r="B178" s="145"/>
      <c r="C178" s="146" t="s">
        <v>249</v>
      </c>
      <c r="D178" s="146" t="s">
        <v>158</v>
      </c>
      <c r="E178" s="147" t="s">
        <v>632</v>
      </c>
      <c r="F178" s="148" t="s">
        <v>633</v>
      </c>
      <c r="G178" s="149" t="s">
        <v>531</v>
      </c>
      <c r="H178" s="150">
        <v>3</v>
      </c>
      <c r="I178" s="151">
        <v>18.399999999999999</v>
      </c>
      <c r="J178" s="151">
        <f>ROUND(I178*H178,2)</f>
        <v>55.2</v>
      </c>
      <c r="K178" s="148" t="s">
        <v>162</v>
      </c>
      <c r="L178" s="30"/>
      <c r="M178" s="152" t="s">
        <v>1</v>
      </c>
      <c r="N178" s="153" t="s">
        <v>39</v>
      </c>
      <c r="O178" s="154">
        <v>5.0000000000000001E-3</v>
      </c>
      <c r="P178" s="154">
        <f>O178*H178</f>
        <v>1.4999999999999999E-2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6" t="s">
        <v>163</v>
      </c>
      <c r="AT178" s="156" t="s">
        <v>158</v>
      </c>
      <c r="AU178" s="156" t="s">
        <v>83</v>
      </c>
      <c r="AY178" s="17" t="s">
        <v>156</v>
      </c>
      <c r="BE178" s="157">
        <f>IF(N178="základní",J178,0)</f>
        <v>55.2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81</v>
      </c>
      <c r="BK178" s="157">
        <f>ROUND(I178*H178,2)</f>
        <v>55.2</v>
      </c>
      <c r="BL178" s="17" t="s">
        <v>163</v>
      </c>
      <c r="BM178" s="156" t="s">
        <v>634</v>
      </c>
    </row>
    <row r="179" spans="1:65" s="2" customFormat="1" ht="38.4">
      <c r="A179" s="29"/>
      <c r="B179" s="30"/>
      <c r="C179" s="29"/>
      <c r="D179" s="158" t="s">
        <v>165</v>
      </c>
      <c r="E179" s="29"/>
      <c r="F179" s="159" t="s">
        <v>635</v>
      </c>
      <c r="G179" s="29"/>
      <c r="H179" s="29"/>
      <c r="I179" s="29"/>
      <c r="J179" s="29"/>
      <c r="K179" s="29"/>
      <c r="L179" s="30"/>
      <c r="M179" s="160"/>
      <c r="N179" s="161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165</v>
      </c>
      <c r="AU179" s="17" t="s">
        <v>83</v>
      </c>
    </row>
    <row r="180" spans="1:65" s="13" customFormat="1">
      <c r="B180" s="162"/>
      <c r="D180" s="158" t="s">
        <v>167</v>
      </c>
      <c r="E180" s="163" t="s">
        <v>1</v>
      </c>
      <c r="F180" s="164" t="s">
        <v>627</v>
      </c>
      <c r="H180" s="165">
        <v>3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3" t="s">
        <v>167</v>
      </c>
      <c r="AU180" s="163" t="s">
        <v>83</v>
      </c>
      <c r="AV180" s="13" t="s">
        <v>83</v>
      </c>
      <c r="AW180" s="13" t="s">
        <v>30</v>
      </c>
      <c r="AX180" s="13" t="s">
        <v>81</v>
      </c>
      <c r="AY180" s="163" t="s">
        <v>156</v>
      </c>
    </row>
    <row r="181" spans="1:65" s="2" customFormat="1" ht="24" customHeight="1">
      <c r="A181" s="29"/>
      <c r="B181" s="145"/>
      <c r="C181" s="146" t="s">
        <v>8</v>
      </c>
      <c r="D181" s="146" t="s">
        <v>158</v>
      </c>
      <c r="E181" s="147" t="s">
        <v>190</v>
      </c>
      <c r="F181" s="148" t="s">
        <v>191</v>
      </c>
      <c r="G181" s="149" t="s">
        <v>161</v>
      </c>
      <c r="H181" s="150">
        <v>3.81</v>
      </c>
      <c r="I181" s="151">
        <v>62.92</v>
      </c>
      <c r="J181" s="151">
        <f>ROUND(I181*H181,2)</f>
        <v>239.73</v>
      </c>
      <c r="K181" s="148" t="s">
        <v>162</v>
      </c>
      <c r="L181" s="30"/>
      <c r="M181" s="152" t="s">
        <v>1</v>
      </c>
      <c r="N181" s="153" t="s">
        <v>39</v>
      </c>
      <c r="O181" s="154">
        <v>0.05</v>
      </c>
      <c r="P181" s="154">
        <f>O181*H181</f>
        <v>0.1905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6" t="s">
        <v>163</v>
      </c>
      <c r="AT181" s="156" t="s">
        <v>158</v>
      </c>
      <c r="AU181" s="156" t="s">
        <v>83</v>
      </c>
      <c r="AY181" s="17" t="s">
        <v>156</v>
      </c>
      <c r="BE181" s="157">
        <f>IF(N181="základní",J181,0)</f>
        <v>239.73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81</v>
      </c>
      <c r="BK181" s="157">
        <f>ROUND(I181*H181,2)</f>
        <v>239.73</v>
      </c>
      <c r="BL181" s="17" t="s">
        <v>163</v>
      </c>
      <c r="BM181" s="156" t="s">
        <v>636</v>
      </c>
    </row>
    <row r="182" spans="1:65" s="2" customFormat="1" ht="38.4">
      <c r="A182" s="29"/>
      <c r="B182" s="30"/>
      <c r="C182" s="29"/>
      <c r="D182" s="158" t="s">
        <v>165</v>
      </c>
      <c r="E182" s="29"/>
      <c r="F182" s="159" t="s">
        <v>193</v>
      </c>
      <c r="G182" s="29"/>
      <c r="H182" s="29"/>
      <c r="I182" s="29"/>
      <c r="J182" s="29"/>
      <c r="K182" s="29"/>
      <c r="L182" s="30"/>
      <c r="M182" s="160"/>
      <c r="N182" s="161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165</v>
      </c>
      <c r="AU182" s="17" t="s">
        <v>83</v>
      </c>
    </row>
    <row r="183" spans="1:65" s="13" customFormat="1" ht="20.399999999999999">
      <c r="B183" s="162"/>
      <c r="D183" s="158" t="s">
        <v>167</v>
      </c>
      <c r="E183" s="163" t="s">
        <v>1</v>
      </c>
      <c r="F183" s="164" t="s">
        <v>637</v>
      </c>
      <c r="H183" s="165">
        <v>3.81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167</v>
      </c>
      <c r="AU183" s="163" t="s">
        <v>83</v>
      </c>
      <c r="AV183" s="13" t="s">
        <v>83</v>
      </c>
      <c r="AW183" s="13" t="s">
        <v>30</v>
      </c>
      <c r="AX183" s="13" t="s">
        <v>81</v>
      </c>
      <c r="AY183" s="163" t="s">
        <v>156</v>
      </c>
    </row>
    <row r="184" spans="1:65" s="2" customFormat="1" ht="24" customHeight="1">
      <c r="A184" s="29"/>
      <c r="B184" s="145"/>
      <c r="C184" s="146" t="s">
        <v>259</v>
      </c>
      <c r="D184" s="146" t="s">
        <v>158</v>
      </c>
      <c r="E184" s="147" t="s">
        <v>196</v>
      </c>
      <c r="F184" s="148" t="s">
        <v>197</v>
      </c>
      <c r="G184" s="149" t="s">
        <v>161</v>
      </c>
      <c r="H184" s="150">
        <v>37.76</v>
      </c>
      <c r="I184" s="151">
        <v>126.59</v>
      </c>
      <c r="J184" s="151">
        <f>ROUND(I184*H184,2)</f>
        <v>4780.04</v>
      </c>
      <c r="K184" s="148" t="s">
        <v>162</v>
      </c>
      <c r="L184" s="30"/>
      <c r="M184" s="152" t="s">
        <v>1</v>
      </c>
      <c r="N184" s="153" t="s">
        <v>39</v>
      </c>
      <c r="O184" s="154">
        <v>8.3000000000000004E-2</v>
      </c>
      <c r="P184" s="154">
        <f>O184*H184</f>
        <v>3.13408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6" t="s">
        <v>163</v>
      </c>
      <c r="AT184" s="156" t="s">
        <v>158</v>
      </c>
      <c r="AU184" s="156" t="s">
        <v>83</v>
      </c>
      <c r="AY184" s="17" t="s">
        <v>156</v>
      </c>
      <c r="BE184" s="157">
        <f>IF(N184="základní",J184,0)</f>
        <v>4780.04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81</v>
      </c>
      <c r="BK184" s="157">
        <f>ROUND(I184*H184,2)</f>
        <v>4780.04</v>
      </c>
      <c r="BL184" s="17" t="s">
        <v>163</v>
      </c>
      <c r="BM184" s="156" t="s">
        <v>638</v>
      </c>
    </row>
    <row r="185" spans="1:65" s="2" customFormat="1" ht="38.4">
      <c r="A185" s="29"/>
      <c r="B185" s="30"/>
      <c r="C185" s="29"/>
      <c r="D185" s="158" t="s">
        <v>165</v>
      </c>
      <c r="E185" s="29"/>
      <c r="F185" s="159" t="s">
        <v>199</v>
      </c>
      <c r="G185" s="29"/>
      <c r="H185" s="29"/>
      <c r="I185" s="29"/>
      <c r="J185" s="29"/>
      <c r="K185" s="29"/>
      <c r="L185" s="30"/>
      <c r="M185" s="160"/>
      <c r="N185" s="161"/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7" t="s">
        <v>165</v>
      </c>
      <c r="AU185" s="17" t="s">
        <v>83</v>
      </c>
    </row>
    <row r="186" spans="1:65" s="13" customFormat="1">
      <c r="B186" s="162"/>
      <c r="D186" s="158" t="s">
        <v>167</v>
      </c>
      <c r="E186" s="163" t="s">
        <v>1</v>
      </c>
      <c r="F186" s="164" t="s">
        <v>639</v>
      </c>
      <c r="H186" s="165">
        <v>41.57</v>
      </c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167</v>
      </c>
      <c r="AU186" s="163" t="s">
        <v>83</v>
      </c>
      <c r="AV186" s="13" t="s">
        <v>83</v>
      </c>
      <c r="AW186" s="13" t="s">
        <v>30</v>
      </c>
      <c r="AX186" s="13" t="s">
        <v>74</v>
      </c>
      <c r="AY186" s="163" t="s">
        <v>156</v>
      </c>
    </row>
    <row r="187" spans="1:65" s="13" customFormat="1">
      <c r="B187" s="162"/>
      <c r="D187" s="158" t="s">
        <v>167</v>
      </c>
      <c r="E187" s="163" t="s">
        <v>1</v>
      </c>
      <c r="F187" s="164" t="s">
        <v>640</v>
      </c>
      <c r="H187" s="165">
        <v>-3.81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74</v>
      </c>
      <c r="AY187" s="163" t="s">
        <v>156</v>
      </c>
    </row>
    <row r="188" spans="1:65" s="14" customFormat="1">
      <c r="B188" s="169"/>
      <c r="D188" s="158" t="s">
        <v>167</v>
      </c>
      <c r="E188" s="170" t="s">
        <v>1</v>
      </c>
      <c r="F188" s="171" t="s">
        <v>172</v>
      </c>
      <c r="H188" s="172">
        <v>37.76</v>
      </c>
      <c r="L188" s="169"/>
      <c r="M188" s="173"/>
      <c r="N188" s="174"/>
      <c r="O188" s="174"/>
      <c r="P188" s="174"/>
      <c r="Q188" s="174"/>
      <c r="R188" s="174"/>
      <c r="S188" s="174"/>
      <c r="T188" s="175"/>
      <c r="AT188" s="170" t="s">
        <v>167</v>
      </c>
      <c r="AU188" s="170" t="s">
        <v>83</v>
      </c>
      <c r="AV188" s="14" t="s">
        <v>163</v>
      </c>
      <c r="AW188" s="14" t="s">
        <v>30</v>
      </c>
      <c r="AX188" s="14" t="s">
        <v>81</v>
      </c>
      <c r="AY188" s="170" t="s">
        <v>156</v>
      </c>
    </row>
    <row r="189" spans="1:65" s="2" customFormat="1" ht="24" customHeight="1">
      <c r="A189" s="29"/>
      <c r="B189" s="145"/>
      <c r="C189" s="146" t="s">
        <v>265</v>
      </c>
      <c r="D189" s="146" t="s">
        <v>158</v>
      </c>
      <c r="E189" s="147" t="s">
        <v>203</v>
      </c>
      <c r="F189" s="148" t="s">
        <v>204</v>
      </c>
      <c r="G189" s="149" t="s">
        <v>161</v>
      </c>
      <c r="H189" s="150">
        <v>377.6</v>
      </c>
      <c r="I189" s="151">
        <v>6.63</v>
      </c>
      <c r="J189" s="151">
        <f>ROUND(I189*H189,2)</f>
        <v>2503.4899999999998</v>
      </c>
      <c r="K189" s="148" t="s">
        <v>162</v>
      </c>
      <c r="L189" s="30"/>
      <c r="M189" s="152" t="s">
        <v>1</v>
      </c>
      <c r="N189" s="153" t="s">
        <v>39</v>
      </c>
      <c r="O189" s="154">
        <v>4.0000000000000001E-3</v>
      </c>
      <c r="P189" s="154">
        <f>O189*H189</f>
        <v>1.5104000000000002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6" t="s">
        <v>163</v>
      </c>
      <c r="AT189" s="156" t="s">
        <v>158</v>
      </c>
      <c r="AU189" s="156" t="s">
        <v>83</v>
      </c>
      <c r="AY189" s="17" t="s">
        <v>156</v>
      </c>
      <c r="BE189" s="157">
        <f>IF(N189="základní",J189,0)</f>
        <v>2503.4899999999998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81</v>
      </c>
      <c r="BK189" s="157">
        <f>ROUND(I189*H189,2)</f>
        <v>2503.4899999999998</v>
      </c>
      <c r="BL189" s="17" t="s">
        <v>163</v>
      </c>
      <c r="BM189" s="156" t="s">
        <v>641</v>
      </c>
    </row>
    <row r="190" spans="1:65" s="2" customFormat="1" ht="38.4">
      <c r="A190" s="29"/>
      <c r="B190" s="30"/>
      <c r="C190" s="29"/>
      <c r="D190" s="158" t="s">
        <v>165</v>
      </c>
      <c r="E190" s="29"/>
      <c r="F190" s="159" t="s">
        <v>206</v>
      </c>
      <c r="G190" s="29"/>
      <c r="H190" s="29"/>
      <c r="I190" s="29"/>
      <c r="J190" s="29"/>
      <c r="K190" s="29"/>
      <c r="L190" s="30"/>
      <c r="M190" s="160"/>
      <c r="N190" s="161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165</v>
      </c>
      <c r="AU190" s="17" t="s">
        <v>83</v>
      </c>
    </row>
    <row r="191" spans="1:65" s="13" customFormat="1">
      <c r="B191" s="162"/>
      <c r="D191" s="158" t="s">
        <v>167</v>
      </c>
      <c r="E191" s="163" t="s">
        <v>1</v>
      </c>
      <c r="F191" s="164" t="s">
        <v>642</v>
      </c>
      <c r="H191" s="165">
        <v>377.6</v>
      </c>
      <c r="L191" s="162"/>
      <c r="M191" s="166"/>
      <c r="N191" s="167"/>
      <c r="O191" s="167"/>
      <c r="P191" s="167"/>
      <c r="Q191" s="167"/>
      <c r="R191" s="167"/>
      <c r="S191" s="167"/>
      <c r="T191" s="168"/>
      <c r="AT191" s="163" t="s">
        <v>167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156</v>
      </c>
    </row>
    <row r="192" spans="1:65" s="2" customFormat="1" ht="16.5" customHeight="1">
      <c r="A192" s="29"/>
      <c r="B192" s="145"/>
      <c r="C192" s="146" t="s">
        <v>270</v>
      </c>
      <c r="D192" s="146" t="s">
        <v>158</v>
      </c>
      <c r="E192" s="147" t="s">
        <v>209</v>
      </c>
      <c r="F192" s="148" t="s">
        <v>210</v>
      </c>
      <c r="G192" s="149" t="s">
        <v>161</v>
      </c>
      <c r="H192" s="150">
        <v>3.81</v>
      </c>
      <c r="I192" s="151">
        <v>15.61</v>
      </c>
      <c r="J192" s="151">
        <f>ROUND(I192*H192,2)</f>
        <v>59.47</v>
      </c>
      <c r="K192" s="148" t="s">
        <v>162</v>
      </c>
      <c r="L192" s="30"/>
      <c r="M192" s="152" t="s">
        <v>1</v>
      </c>
      <c r="N192" s="153" t="s">
        <v>39</v>
      </c>
      <c r="O192" s="154">
        <v>8.9999999999999993E-3</v>
      </c>
      <c r="P192" s="154">
        <f>O192*H192</f>
        <v>3.4290000000000001E-2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6" t="s">
        <v>163</v>
      </c>
      <c r="AT192" s="156" t="s">
        <v>158</v>
      </c>
      <c r="AU192" s="156" t="s">
        <v>83</v>
      </c>
      <c r="AY192" s="17" t="s">
        <v>156</v>
      </c>
      <c r="BE192" s="157">
        <f>IF(N192="základní",J192,0)</f>
        <v>59.47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81</v>
      </c>
      <c r="BK192" s="157">
        <f>ROUND(I192*H192,2)</f>
        <v>59.47</v>
      </c>
      <c r="BL192" s="17" t="s">
        <v>163</v>
      </c>
      <c r="BM192" s="156" t="s">
        <v>643</v>
      </c>
    </row>
    <row r="193" spans="1:65" s="2" customFormat="1">
      <c r="A193" s="29"/>
      <c r="B193" s="30"/>
      <c r="C193" s="29"/>
      <c r="D193" s="158" t="s">
        <v>165</v>
      </c>
      <c r="E193" s="29"/>
      <c r="F193" s="159" t="s">
        <v>212</v>
      </c>
      <c r="G193" s="29"/>
      <c r="H193" s="29"/>
      <c r="I193" s="29"/>
      <c r="J193" s="29"/>
      <c r="K193" s="29"/>
      <c r="L193" s="30"/>
      <c r="M193" s="160"/>
      <c r="N193" s="161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165</v>
      </c>
      <c r="AU193" s="17" t="s">
        <v>83</v>
      </c>
    </row>
    <row r="194" spans="1:65" s="13" customFormat="1">
      <c r="B194" s="162"/>
      <c r="D194" s="158" t="s">
        <v>167</v>
      </c>
      <c r="E194" s="163" t="s">
        <v>1</v>
      </c>
      <c r="F194" s="164" t="s">
        <v>644</v>
      </c>
      <c r="H194" s="165">
        <v>3.81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30</v>
      </c>
      <c r="AX194" s="13" t="s">
        <v>81</v>
      </c>
      <c r="AY194" s="163" t="s">
        <v>156</v>
      </c>
    </row>
    <row r="195" spans="1:65" s="2" customFormat="1" ht="24" customHeight="1">
      <c r="A195" s="29"/>
      <c r="B195" s="145"/>
      <c r="C195" s="146" t="s">
        <v>276</v>
      </c>
      <c r="D195" s="146" t="s">
        <v>158</v>
      </c>
      <c r="E195" s="147" t="s">
        <v>215</v>
      </c>
      <c r="F195" s="148" t="s">
        <v>216</v>
      </c>
      <c r="G195" s="149" t="s">
        <v>217</v>
      </c>
      <c r="H195" s="150">
        <v>67.968000000000004</v>
      </c>
      <c r="I195" s="151">
        <v>184.05</v>
      </c>
      <c r="J195" s="151">
        <f>ROUND(I195*H195,2)</f>
        <v>12509.51</v>
      </c>
      <c r="K195" s="148" t="s">
        <v>162</v>
      </c>
      <c r="L195" s="30"/>
      <c r="M195" s="152" t="s">
        <v>1</v>
      </c>
      <c r="N195" s="153" t="s">
        <v>39</v>
      </c>
      <c r="O195" s="154">
        <v>0</v>
      </c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163</v>
      </c>
      <c r="AT195" s="156" t="s">
        <v>158</v>
      </c>
      <c r="AU195" s="156" t="s">
        <v>83</v>
      </c>
      <c r="AY195" s="17" t="s">
        <v>156</v>
      </c>
      <c r="BE195" s="157">
        <f>IF(N195="základní",J195,0)</f>
        <v>12509.51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81</v>
      </c>
      <c r="BK195" s="157">
        <f>ROUND(I195*H195,2)</f>
        <v>12509.51</v>
      </c>
      <c r="BL195" s="17" t="s">
        <v>163</v>
      </c>
      <c r="BM195" s="156" t="s">
        <v>645</v>
      </c>
    </row>
    <row r="196" spans="1:65" s="2" customFormat="1" ht="28.8">
      <c r="A196" s="29"/>
      <c r="B196" s="30"/>
      <c r="C196" s="29"/>
      <c r="D196" s="158" t="s">
        <v>165</v>
      </c>
      <c r="E196" s="29"/>
      <c r="F196" s="159" t="s">
        <v>219</v>
      </c>
      <c r="G196" s="29"/>
      <c r="H196" s="29"/>
      <c r="I196" s="29"/>
      <c r="J196" s="29"/>
      <c r="K196" s="29"/>
      <c r="L196" s="30"/>
      <c r="M196" s="160"/>
      <c r="N196" s="161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165</v>
      </c>
      <c r="AU196" s="17" t="s">
        <v>83</v>
      </c>
    </row>
    <row r="197" spans="1:65" s="13" customFormat="1">
      <c r="B197" s="162"/>
      <c r="D197" s="158" t="s">
        <v>167</v>
      </c>
      <c r="E197" s="163" t="s">
        <v>1</v>
      </c>
      <c r="F197" s="164" t="s">
        <v>646</v>
      </c>
      <c r="H197" s="165">
        <v>37.76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156</v>
      </c>
    </row>
    <row r="198" spans="1:65" s="13" customFormat="1">
      <c r="B198" s="162"/>
      <c r="D198" s="158" t="s">
        <v>167</v>
      </c>
      <c r="F198" s="164" t="s">
        <v>647</v>
      </c>
      <c r="H198" s="165">
        <v>67.968000000000004</v>
      </c>
      <c r="L198" s="162"/>
      <c r="M198" s="166"/>
      <c r="N198" s="167"/>
      <c r="O198" s="167"/>
      <c r="P198" s="167"/>
      <c r="Q198" s="167"/>
      <c r="R198" s="167"/>
      <c r="S198" s="167"/>
      <c r="T198" s="168"/>
      <c r="AT198" s="163" t="s">
        <v>167</v>
      </c>
      <c r="AU198" s="163" t="s">
        <v>83</v>
      </c>
      <c r="AV198" s="13" t="s">
        <v>83</v>
      </c>
      <c r="AW198" s="13" t="s">
        <v>3</v>
      </c>
      <c r="AX198" s="13" t="s">
        <v>81</v>
      </c>
      <c r="AY198" s="163" t="s">
        <v>156</v>
      </c>
    </row>
    <row r="199" spans="1:65" s="2" customFormat="1" ht="16.5" customHeight="1">
      <c r="A199" s="29"/>
      <c r="B199" s="145"/>
      <c r="C199" s="146" t="s">
        <v>282</v>
      </c>
      <c r="D199" s="146" t="s">
        <v>158</v>
      </c>
      <c r="E199" s="147" t="s">
        <v>223</v>
      </c>
      <c r="F199" s="148" t="s">
        <v>224</v>
      </c>
      <c r="G199" s="149" t="s">
        <v>225</v>
      </c>
      <c r="H199" s="150">
        <v>106.6</v>
      </c>
      <c r="I199" s="151">
        <v>17.059999999999999</v>
      </c>
      <c r="J199" s="151">
        <f>ROUND(I199*H199,2)</f>
        <v>1818.6</v>
      </c>
      <c r="K199" s="148" t="s">
        <v>162</v>
      </c>
      <c r="L199" s="30"/>
      <c r="M199" s="152" t="s">
        <v>1</v>
      </c>
      <c r="N199" s="153" t="s">
        <v>39</v>
      </c>
      <c r="O199" s="154">
        <v>1.7999999999999999E-2</v>
      </c>
      <c r="P199" s="154">
        <f>O199*H199</f>
        <v>1.9187999999999998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163</v>
      </c>
      <c r="AT199" s="156" t="s">
        <v>158</v>
      </c>
      <c r="AU199" s="156" t="s">
        <v>83</v>
      </c>
      <c r="AY199" s="17" t="s">
        <v>156</v>
      </c>
      <c r="BE199" s="157">
        <f>IF(N199="základní",J199,0)</f>
        <v>1818.6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81</v>
      </c>
      <c r="BK199" s="157">
        <f>ROUND(I199*H199,2)</f>
        <v>1818.6</v>
      </c>
      <c r="BL199" s="17" t="s">
        <v>163</v>
      </c>
      <c r="BM199" s="156" t="s">
        <v>648</v>
      </c>
    </row>
    <row r="200" spans="1:65" s="2" customFormat="1" ht="19.2">
      <c r="A200" s="29"/>
      <c r="B200" s="30"/>
      <c r="C200" s="29"/>
      <c r="D200" s="158" t="s">
        <v>165</v>
      </c>
      <c r="E200" s="29"/>
      <c r="F200" s="159" t="s">
        <v>227</v>
      </c>
      <c r="G200" s="29"/>
      <c r="H200" s="29"/>
      <c r="I200" s="29"/>
      <c r="J200" s="29"/>
      <c r="K200" s="29"/>
      <c r="L200" s="30"/>
      <c r="M200" s="160"/>
      <c r="N200" s="161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165</v>
      </c>
      <c r="AU200" s="17" t="s">
        <v>83</v>
      </c>
    </row>
    <row r="201" spans="1:65" s="13" customFormat="1">
      <c r="B201" s="162"/>
      <c r="D201" s="158" t="s">
        <v>167</v>
      </c>
      <c r="E201" s="163" t="s">
        <v>1</v>
      </c>
      <c r="F201" s="164" t="s">
        <v>649</v>
      </c>
      <c r="H201" s="165">
        <v>106.6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167</v>
      </c>
      <c r="AU201" s="163" t="s">
        <v>83</v>
      </c>
      <c r="AV201" s="13" t="s">
        <v>83</v>
      </c>
      <c r="AW201" s="13" t="s">
        <v>30</v>
      </c>
      <c r="AX201" s="13" t="s">
        <v>81</v>
      </c>
      <c r="AY201" s="163" t="s">
        <v>156</v>
      </c>
    </row>
    <row r="202" spans="1:65" s="2" customFormat="1" ht="24" customHeight="1">
      <c r="A202" s="29"/>
      <c r="B202" s="145"/>
      <c r="C202" s="146" t="s">
        <v>7</v>
      </c>
      <c r="D202" s="146" t="s">
        <v>158</v>
      </c>
      <c r="E202" s="147" t="s">
        <v>650</v>
      </c>
      <c r="F202" s="148" t="s">
        <v>651</v>
      </c>
      <c r="G202" s="149" t="s">
        <v>531</v>
      </c>
      <c r="H202" s="150">
        <v>2</v>
      </c>
      <c r="I202" s="151">
        <v>808.63</v>
      </c>
      <c r="J202" s="151">
        <f>ROUND(I202*H202,2)</f>
        <v>1617.26</v>
      </c>
      <c r="K202" s="148" t="s">
        <v>162</v>
      </c>
      <c r="L202" s="30"/>
      <c r="M202" s="152" t="s">
        <v>1</v>
      </c>
      <c r="N202" s="153" t="s">
        <v>39</v>
      </c>
      <c r="O202" s="154">
        <v>1.3520000000000001</v>
      </c>
      <c r="P202" s="154">
        <f>O202*H202</f>
        <v>2.7040000000000002</v>
      </c>
      <c r="Q202" s="154">
        <v>2.1350000000000001E-2</v>
      </c>
      <c r="R202" s="154">
        <f>Q202*H202</f>
        <v>4.2700000000000002E-2</v>
      </c>
      <c r="S202" s="154">
        <v>0</v>
      </c>
      <c r="T202" s="15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6" t="s">
        <v>163</v>
      </c>
      <c r="AT202" s="156" t="s">
        <v>158</v>
      </c>
      <c r="AU202" s="156" t="s">
        <v>83</v>
      </c>
      <c r="AY202" s="17" t="s">
        <v>156</v>
      </c>
      <c r="BE202" s="157">
        <f>IF(N202="základní",J202,0)</f>
        <v>1617.26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81</v>
      </c>
      <c r="BK202" s="157">
        <f>ROUND(I202*H202,2)</f>
        <v>1617.26</v>
      </c>
      <c r="BL202" s="17" t="s">
        <v>163</v>
      </c>
      <c r="BM202" s="156" t="s">
        <v>652</v>
      </c>
    </row>
    <row r="203" spans="1:65" s="2" customFormat="1" ht="28.8">
      <c r="A203" s="29"/>
      <c r="B203" s="30"/>
      <c r="C203" s="29"/>
      <c r="D203" s="158" t="s">
        <v>165</v>
      </c>
      <c r="E203" s="29"/>
      <c r="F203" s="159" t="s">
        <v>653</v>
      </c>
      <c r="G203" s="29"/>
      <c r="H203" s="29"/>
      <c r="I203" s="29"/>
      <c r="J203" s="29"/>
      <c r="K203" s="29"/>
      <c r="L203" s="30"/>
      <c r="M203" s="160"/>
      <c r="N203" s="161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165</v>
      </c>
      <c r="AU203" s="17" t="s">
        <v>83</v>
      </c>
    </row>
    <row r="204" spans="1:65" s="13" customFormat="1">
      <c r="B204" s="162"/>
      <c r="D204" s="158" t="s">
        <v>167</v>
      </c>
      <c r="E204" s="163" t="s">
        <v>1</v>
      </c>
      <c r="F204" s="164" t="s">
        <v>83</v>
      </c>
      <c r="H204" s="165">
        <v>2</v>
      </c>
      <c r="L204" s="162"/>
      <c r="M204" s="166"/>
      <c r="N204" s="167"/>
      <c r="O204" s="167"/>
      <c r="P204" s="167"/>
      <c r="Q204" s="167"/>
      <c r="R204" s="167"/>
      <c r="S204" s="167"/>
      <c r="T204" s="168"/>
      <c r="AT204" s="163" t="s">
        <v>167</v>
      </c>
      <c r="AU204" s="163" t="s">
        <v>83</v>
      </c>
      <c r="AV204" s="13" t="s">
        <v>83</v>
      </c>
      <c r="AW204" s="13" t="s">
        <v>30</v>
      </c>
      <c r="AX204" s="13" t="s">
        <v>81</v>
      </c>
      <c r="AY204" s="163" t="s">
        <v>156</v>
      </c>
    </row>
    <row r="205" spans="1:65" s="12" customFormat="1" ht="22.95" customHeight="1">
      <c r="B205" s="133"/>
      <c r="D205" s="134" t="s">
        <v>73</v>
      </c>
      <c r="E205" s="143" t="s">
        <v>83</v>
      </c>
      <c r="F205" s="143" t="s">
        <v>229</v>
      </c>
      <c r="J205" s="144">
        <f>BK205</f>
        <v>1047.08</v>
      </c>
      <c r="L205" s="133"/>
      <c r="M205" s="137"/>
      <c r="N205" s="138"/>
      <c r="O205" s="138"/>
      <c r="P205" s="139">
        <f>SUM(P206:P208)</f>
        <v>0.86187499999999995</v>
      </c>
      <c r="Q205" s="138"/>
      <c r="R205" s="139">
        <f>SUM(R206:R208)</f>
        <v>1.7324999999999999</v>
      </c>
      <c r="S205" s="138"/>
      <c r="T205" s="140">
        <f>SUM(T206:T208)</f>
        <v>0</v>
      </c>
      <c r="AR205" s="134" t="s">
        <v>81</v>
      </c>
      <c r="AT205" s="141" t="s">
        <v>73</v>
      </c>
      <c r="AU205" s="141" t="s">
        <v>81</v>
      </c>
      <c r="AY205" s="134" t="s">
        <v>156</v>
      </c>
      <c r="BK205" s="142">
        <f>SUM(BK206:BK208)</f>
        <v>1047.08</v>
      </c>
    </row>
    <row r="206" spans="1:65" s="2" customFormat="1" ht="24" customHeight="1">
      <c r="A206" s="29"/>
      <c r="B206" s="145"/>
      <c r="C206" s="146" t="s">
        <v>295</v>
      </c>
      <c r="D206" s="146" t="s">
        <v>158</v>
      </c>
      <c r="E206" s="147" t="s">
        <v>231</v>
      </c>
      <c r="F206" s="148" t="s">
        <v>232</v>
      </c>
      <c r="G206" s="149" t="s">
        <v>161</v>
      </c>
      <c r="H206" s="150">
        <v>0.875</v>
      </c>
      <c r="I206" s="151">
        <v>1196.6600000000001</v>
      </c>
      <c r="J206" s="151">
        <f>ROUND(I206*H206,2)</f>
        <v>1047.08</v>
      </c>
      <c r="K206" s="148" t="s">
        <v>162</v>
      </c>
      <c r="L206" s="30"/>
      <c r="M206" s="152" t="s">
        <v>1</v>
      </c>
      <c r="N206" s="153" t="s">
        <v>39</v>
      </c>
      <c r="O206" s="154">
        <v>0.98499999999999999</v>
      </c>
      <c r="P206" s="154">
        <f>O206*H206</f>
        <v>0.86187499999999995</v>
      </c>
      <c r="Q206" s="154">
        <v>1.98</v>
      </c>
      <c r="R206" s="154">
        <f>Q206*H206</f>
        <v>1.7324999999999999</v>
      </c>
      <c r="S206" s="154">
        <v>0</v>
      </c>
      <c r="T206" s="155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163</v>
      </c>
      <c r="AT206" s="156" t="s">
        <v>158</v>
      </c>
      <c r="AU206" s="156" t="s">
        <v>83</v>
      </c>
      <c r="AY206" s="17" t="s">
        <v>156</v>
      </c>
      <c r="BE206" s="157">
        <f>IF(N206="základní",J206,0)</f>
        <v>1047.08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81</v>
      </c>
      <c r="BK206" s="157">
        <f>ROUND(I206*H206,2)</f>
        <v>1047.08</v>
      </c>
      <c r="BL206" s="17" t="s">
        <v>163</v>
      </c>
      <c r="BM206" s="156" t="s">
        <v>654</v>
      </c>
    </row>
    <row r="207" spans="1:65" s="2" customFormat="1" ht="19.2">
      <c r="A207" s="29"/>
      <c r="B207" s="30"/>
      <c r="C207" s="29"/>
      <c r="D207" s="158" t="s">
        <v>165</v>
      </c>
      <c r="E207" s="29"/>
      <c r="F207" s="159" t="s">
        <v>234</v>
      </c>
      <c r="G207" s="29"/>
      <c r="H207" s="29"/>
      <c r="I207" s="29"/>
      <c r="J207" s="29"/>
      <c r="K207" s="29"/>
      <c r="L207" s="30"/>
      <c r="M207" s="160"/>
      <c r="N207" s="161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165</v>
      </c>
      <c r="AU207" s="17" t="s">
        <v>83</v>
      </c>
    </row>
    <row r="208" spans="1:65" s="13" customFormat="1">
      <c r="B208" s="162"/>
      <c r="D208" s="158" t="s">
        <v>167</v>
      </c>
      <c r="E208" s="163" t="s">
        <v>1</v>
      </c>
      <c r="F208" s="164" t="s">
        <v>655</v>
      </c>
      <c r="H208" s="165">
        <v>0.875</v>
      </c>
      <c r="L208" s="162"/>
      <c r="M208" s="166"/>
      <c r="N208" s="167"/>
      <c r="O208" s="167"/>
      <c r="P208" s="167"/>
      <c r="Q208" s="167"/>
      <c r="R208" s="167"/>
      <c r="S208" s="167"/>
      <c r="T208" s="168"/>
      <c r="AT208" s="163" t="s">
        <v>167</v>
      </c>
      <c r="AU208" s="163" t="s">
        <v>83</v>
      </c>
      <c r="AV208" s="13" t="s">
        <v>83</v>
      </c>
      <c r="AW208" s="13" t="s">
        <v>30</v>
      </c>
      <c r="AX208" s="13" t="s">
        <v>81</v>
      </c>
      <c r="AY208" s="163" t="s">
        <v>156</v>
      </c>
    </row>
    <row r="209" spans="1:65" s="12" customFormat="1" ht="22.95" customHeight="1">
      <c r="B209" s="133"/>
      <c r="D209" s="134" t="s">
        <v>73</v>
      </c>
      <c r="E209" s="143" t="s">
        <v>189</v>
      </c>
      <c r="F209" s="143" t="s">
        <v>236</v>
      </c>
      <c r="J209" s="144">
        <f>BK209</f>
        <v>98602.98000000001</v>
      </c>
      <c r="L209" s="133"/>
      <c r="M209" s="137"/>
      <c r="N209" s="138"/>
      <c r="O209" s="138"/>
      <c r="P209" s="139">
        <f>SUM(P210:P246)</f>
        <v>71.024600000000007</v>
      </c>
      <c r="Q209" s="138"/>
      <c r="R209" s="139">
        <f>SUM(R210:R246)</f>
        <v>28.094805000000001</v>
      </c>
      <c r="S209" s="138"/>
      <c r="T209" s="140">
        <f>SUM(T210:T246)</f>
        <v>0</v>
      </c>
      <c r="AR209" s="134" t="s">
        <v>81</v>
      </c>
      <c r="AT209" s="141" t="s">
        <v>73</v>
      </c>
      <c r="AU209" s="141" t="s">
        <v>81</v>
      </c>
      <c r="AY209" s="134" t="s">
        <v>156</v>
      </c>
      <c r="BK209" s="142">
        <f>SUM(BK210:BK246)</f>
        <v>98602.98000000001</v>
      </c>
    </row>
    <row r="210" spans="1:65" s="2" customFormat="1" ht="16.5" customHeight="1">
      <c r="A210" s="29"/>
      <c r="B210" s="145"/>
      <c r="C210" s="146" t="s">
        <v>300</v>
      </c>
      <c r="D210" s="146" t="s">
        <v>158</v>
      </c>
      <c r="E210" s="147" t="s">
        <v>238</v>
      </c>
      <c r="F210" s="148" t="s">
        <v>239</v>
      </c>
      <c r="G210" s="149" t="s">
        <v>225</v>
      </c>
      <c r="H210" s="150">
        <v>97.9</v>
      </c>
      <c r="I210" s="151">
        <v>267.14999999999998</v>
      </c>
      <c r="J210" s="151">
        <f>ROUND(I210*H210,2)</f>
        <v>26153.99</v>
      </c>
      <c r="K210" s="148" t="s">
        <v>162</v>
      </c>
      <c r="L210" s="30"/>
      <c r="M210" s="152" t="s">
        <v>1</v>
      </c>
      <c r="N210" s="153" t="s">
        <v>39</v>
      </c>
      <c r="O210" s="154">
        <v>2.9000000000000001E-2</v>
      </c>
      <c r="P210" s="154">
        <f>O210*H210</f>
        <v>2.8391000000000002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6" t="s">
        <v>163</v>
      </c>
      <c r="AT210" s="156" t="s">
        <v>158</v>
      </c>
      <c r="AU210" s="156" t="s">
        <v>83</v>
      </c>
      <c r="AY210" s="17" t="s">
        <v>156</v>
      </c>
      <c r="BE210" s="157">
        <f>IF(N210="základní",J210,0)</f>
        <v>26153.99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81</v>
      </c>
      <c r="BK210" s="157">
        <f>ROUND(I210*H210,2)</f>
        <v>26153.99</v>
      </c>
      <c r="BL210" s="17" t="s">
        <v>163</v>
      </c>
      <c r="BM210" s="156" t="s">
        <v>656</v>
      </c>
    </row>
    <row r="211" spans="1:65" s="2" customFormat="1" ht="19.2">
      <c r="A211" s="29"/>
      <c r="B211" s="30"/>
      <c r="C211" s="29"/>
      <c r="D211" s="158" t="s">
        <v>165</v>
      </c>
      <c r="E211" s="29"/>
      <c r="F211" s="159" t="s">
        <v>241</v>
      </c>
      <c r="G211" s="29"/>
      <c r="H211" s="29"/>
      <c r="I211" s="29"/>
      <c r="J211" s="29"/>
      <c r="K211" s="29"/>
      <c r="L211" s="30"/>
      <c r="M211" s="160"/>
      <c r="N211" s="161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165</v>
      </c>
      <c r="AU211" s="17" t="s">
        <v>83</v>
      </c>
    </row>
    <row r="212" spans="1:65" s="13" customFormat="1">
      <c r="B212" s="162"/>
      <c r="D212" s="158" t="s">
        <v>167</v>
      </c>
      <c r="E212" s="163" t="s">
        <v>1</v>
      </c>
      <c r="F212" s="164" t="s">
        <v>657</v>
      </c>
      <c r="H212" s="165">
        <v>97.9</v>
      </c>
      <c r="L212" s="162"/>
      <c r="M212" s="166"/>
      <c r="N212" s="167"/>
      <c r="O212" s="167"/>
      <c r="P212" s="167"/>
      <c r="Q212" s="167"/>
      <c r="R212" s="167"/>
      <c r="S212" s="167"/>
      <c r="T212" s="168"/>
      <c r="AT212" s="163" t="s">
        <v>167</v>
      </c>
      <c r="AU212" s="163" t="s">
        <v>83</v>
      </c>
      <c r="AV212" s="13" t="s">
        <v>83</v>
      </c>
      <c r="AW212" s="13" t="s">
        <v>30</v>
      </c>
      <c r="AX212" s="13" t="s">
        <v>81</v>
      </c>
      <c r="AY212" s="163" t="s">
        <v>156</v>
      </c>
    </row>
    <row r="213" spans="1:65" s="2" customFormat="1" ht="16.5" customHeight="1">
      <c r="A213" s="29"/>
      <c r="B213" s="145"/>
      <c r="C213" s="146" t="s">
        <v>305</v>
      </c>
      <c r="D213" s="146" t="s">
        <v>158</v>
      </c>
      <c r="E213" s="147" t="s">
        <v>244</v>
      </c>
      <c r="F213" s="148" t="s">
        <v>245</v>
      </c>
      <c r="G213" s="149" t="s">
        <v>225</v>
      </c>
      <c r="H213" s="150">
        <v>8.6999999999999993</v>
      </c>
      <c r="I213" s="151">
        <v>332.41</v>
      </c>
      <c r="J213" s="151">
        <f>ROUND(I213*H213,2)</f>
        <v>2891.97</v>
      </c>
      <c r="K213" s="148" t="s">
        <v>162</v>
      </c>
      <c r="L213" s="30"/>
      <c r="M213" s="152" t="s">
        <v>1</v>
      </c>
      <c r="N213" s="153" t="s">
        <v>39</v>
      </c>
      <c r="O213" s="154">
        <v>3.3000000000000002E-2</v>
      </c>
      <c r="P213" s="154">
        <f>O213*H213</f>
        <v>0.28709999999999997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6" t="s">
        <v>163</v>
      </c>
      <c r="AT213" s="156" t="s">
        <v>158</v>
      </c>
      <c r="AU213" s="156" t="s">
        <v>83</v>
      </c>
      <c r="AY213" s="17" t="s">
        <v>156</v>
      </c>
      <c r="BE213" s="157">
        <f>IF(N213="základní",J213,0)</f>
        <v>2891.97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81</v>
      </c>
      <c r="BK213" s="157">
        <f>ROUND(I213*H213,2)</f>
        <v>2891.97</v>
      </c>
      <c r="BL213" s="17" t="s">
        <v>163</v>
      </c>
      <c r="BM213" s="156" t="s">
        <v>658</v>
      </c>
    </row>
    <row r="214" spans="1:65" s="2" customFormat="1" ht="19.2">
      <c r="A214" s="29"/>
      <c r="B214" s="30"/>
      <c r="C214" s="29"/>
      <c r="D214" s="158" t="s">
        <v>165</v>
      </c>
      <c r="E214" s="29"/>
      <c r="F214" s="159" t="s">
        <v>247</v>
      </c>
      <c r="G214" s="29"/>
      <c r="H214" s="29"/>
      <c r="I214" s="29"/>
      <c r="J214" s="29"/>
      <c r="K214" s="29"/>
      <c r="L214" s="30"/>
      <c r="M214" s="160"/>
      <c r="N214" s="161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165</v>
      </c>
      <c r="AU214" s="17" t="s">
        <v>83</v>
      </c>
    </row>
    <row r="215" spans="1:65" s="13" customFormat="1">
      <c r="B215" s="162"/>
      <c r="D215" s="158" t="s">
        <v>167</v>
      </c>
      <c r="E215" s="163" t="s">
        <v>1</v>
      </c>
      <c r="F215" s="164" t="s">
        <v>659</v>
      </c>
      <c r="H215" s="165">
        <v>8.6999999999999993</v>
      </c>
      <c r="L215" s="162"/>
      <c r="M215" s="166"/>
      <c r="N215" s="167"/>
      <c r="O215" s="167"/>
      <c r="P215" s="167"/>
      <c r="Q215" s="167"/>
      <c r="R215" s="167"/>
      <c r="S215" s="167"/>
      <c r="T215" s="168"/>
      <c r="AT215" s="163" t="s">
        <v>167</v>
      </c>
      <c r="AU215" s="163" t="s">
        <v>83</v>
      </c>
      <c r="AV215" s="13" t="s">
        <v>83</v>
      </c>
      <c r="AW215" s="13" t="s">
        <v>30</v>
      </c>
      <c r="AX215" s="13" t="s">
        <v>81</v>
      </c>
      <c r="AY215" s="163" t="s">
        <v>156</v>
      </c>
    </row>
    <row r="216" spans="1:65" s="2" customFormat="1" ht="24" customHeight="1">
      <c r="A216" s="29"/>
      <c r="B216" s="145"/>
      <c r="C216" s="146" t="s">
        <v>311</v>
      </c>
      <c r="D216" s="146" t="s">
        <v>158</v>
      </c>
      <c r="E216" s="147" t="s">
        <v>660</v>
      </c>
      <c r="F216" s="148" t="s">
        <v>661</v>
      </c>
      <c r="G216" s="149" t="s">
        <v>225</v>
      </c>
      <c r="H216" s="150">
        <v>5.9</v>
      </c>
      <c r="I216" s="151">
        <v>764.91</v>
      </c>
      <c r="J216" s="151">
        <f>ROUND(I216*H216,2)</f>
        <v>4512.97</v>
      </c>
      <c r="K216" s="148" t="s">
        <v>162</v>
      </c>
      <c r="L216" s="30"/>
      <c r="M216" s="152" t="s">
        <v>1</v>
      </c>
      <c r="N216" s="153" t="s">
        <v>39</v>
      </c>
      <c r="O216" s="154">
        <v>0.67200000000000004</v>
      </c>
      <c r="P216" s="154">
        <f>O216*H216</f>
        <v>3.9648000000000003</v>
      </c>
      <c r="Q216" s="154">
        <v>0.58020000000000005</v>
      </c>
      <c r="R216" s="154">
        <f>Q216*H216</f>
        <v>3.4231800000000003</v>
      </c>
      <c r="S216" s="154">
        <v>0</v>
      </c>
      <c r="T216" s="155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163</v>
      </c>
      <c r="AT216" s="156" t="s">
        <v>158</v>
      </c>
      <c r="AU216" s="156" t="s">
        <v>83</v>
      </c>
      <c r="AY216" s="17" t="s">
        <v>156</v>
      </c>
      <c r="BE216" s="157">
        <f>IF(N216="základní",J216,0)</f>
        <v>4512.97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81</v>
      </c>
      <c r="BK216" s="157">
        <f>ROUND(I216*H216,2)</f>
        <v>4512.97</v>
      </c>
      <c r="BL216" s="17" t="s">
        <v>163</v>
      </c>
      <c r="BM216" s="156" t="s">
        <v>662</v>
      </c>
    </row>
    <row r="217" spans="1:65" s="2" customFormat="1" ht="38.4">
      <c r="A217" s="29"/>
      <c r="B217" s="30"/>
      <c r="C217" s="29"/>
      <c r="D217" s="158" t="s">
        <v>165</v>
      </c>
      <c r="E217" s="29"/>
      <c r="F217" s="159" t="s">
        <v>663</v>
      </c>
      <c r="G217" s="29"/>
      <c r="H217" s="29"/>
      <c r="I217" s="29"/>
      <c r="J217" s="29"/>
      <c r="K217" s="29"/>
      <c r="L217" s="30"/>
      <c r="M217" s="160"/>
      <c r="N217" s="161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7" t="s">
        <v>165</v>
      </c>
      <c r="AU217" s="17" t="s">
        <v>83</v>
      </c>
    </row>
    <row r="218" spans="1:65" s="13" customFormat="1">
      <c r="B218" s="162"/>
      <c r="D218" s="158" t="s">
        <v>167</v>
      </c>
      <c r="E218" s="163" t="s">
        <v>1</v>
      </c>
      <c r="F218" s="164" t="s">
        <v>664</v>
      </c>
      <c r="H218" s="165">
        <v>5.9</v>
      </c>
      <c r="L218" s="162"/>
      <c r="M218" s="166"/>
      <c r="N218" s="167"/>
      <c r="O218" s="167"/>
      <c r="P218" s="167"/>
      <c r="Q218" s="167"/>
      <c r="R218" s="167"/>
      <c r="S218" s="167"/>
      <c r="T218" s="168"/>
      <c r="AT218" s="163" t="s">
        <v>167</v>
      </c>
      <c r="AU218" s="163" t="s">
        <v>83</v>
      </c>
      <c r="AV218" s="13" t="s">
        <v>83</v>
      </c>
      <c r="AW218" s="13" t="s">
        <v>30</v>
      </c>
      <c r="AX218" s="13" t="s">
        <v>81</v>
      </c>
      <c r="AY218" s="163" t="s">
        <v>156</v>
      </c>
    </row>
    <row r="219" spans="1:65" s="2" customFormat="1" ht="24" customHeight="1">
      <c r="A219" s="29"/>
      <c r="B219" s="145"/>
      <c r="C219" s="146" t="s">
        <v>317</v>
      </c>
      <c r="D219" s="146" t="s">
        <v>158</v>
      </c>
      <c r="E219" s="147" t="s">
        <v>250</v>
      </c>
      <c r="F219" s="148" t="s">
        <v>251</v>
      </c>
      <c r="G219" s="149" t="s">
        <v>225</v>
      </c>
      <c r="H219" s="150">
        <v>2.8</v>
      </c>
      <c r="I219" s="151">
        <v>305.06</v>
      </c>
      <c r="J219" s="151">
        <f>ROUND(I219*H219,2)</f>
        <v>854.17</v>
      </c>
      <c r="K219" s="148" t="s">
        <v>162</v>
      </c>
      <c r="L219" s="30"/>
      <c r="M219" s="152" t="s">
        <v>1</v>
      </c>
      <c r="N219" s="153" t="s">
        <v>39</v>
      </c>
      <c r="O219" s="154">
        <v>0.72</v>
      </c>
      <c r="P219" s="154">
        <f>O219*H219</f>
        <v>2.016</v>
      </c>
      <c r="Q219" s="154">
        <v>8.4250000000000005E-2</v>
      </c>
      <c r="R219" s="154">
        <f>Q219*H219</f>
        <v>0.2359</v>
      </c>
      <c r="S219" s="154">
        <v>0</v>
      </c>
      <c r="T219" s="155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6" t="s">
        <v>163</v>
      </c>
      <c r="AT219" s="156" t="s">
        <v>158</v>
      </c>
      <c r="AU219" s="156" t="s">
        <v>83</v>
      </c>
      <c r="AY219" s="17" t="s">
        <v>156</v>
      </c>
      <c r="BE219" s="157">
        <f>IF(N219="základní",J219,0)</f>
        <v>854.17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7" t="s">
        <v>81</v>
      </c>
      <c r="BK219" s="157">
        <f>ROUND(I219*H219,2)</f>
        <v>854.17</v>
      </c>
      <c r="BL219" s="17" t="s">
        <v>163</v>
      </c>
      <c r="BM219" s="156" t="s">
        <v>665</v>
      </c>
    </row>
    <row r="220" spans="1:65" s="2" customFormat="1" ht="48">
      <c r="A220" s="29"/>
      <c r="B220" s="30"/>
      <c r="C220" s="29"/>
      <c r="D220" s="158" t="s">
        <v>165</v>
      </c>
      <c r="E220" s="29"/>
      <c r="F220" s="159" t="s">
        <v>253</v>
      </c>
      <c r="G220" s="29"/>
      <c r="H220" s="29"/>
      <c r="I220" s="29"/>
      <c r="J220" s="29"/>
      <c r="K220" s="29"/>
      <c r="L220" s="30"/>
      <c r="M220" s="160"/>
      <c r="N220" s="161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165</v>
      </c>
      <c r="AU220" s="17" t="s">
        <v>83</v>
      </c>
    </row>
    <row r="221" spans="1:65" s="13" customFormat="1">
      <c r="B221" s="162"/>
      <c r="D221" s="158" t="s">
        <v>167</v>
      </c>
      <c r="E221" s="163" t="s">
        <v>1</v>
      </c>
      <c r="F221" s="164" t="s">
        <v>666</v>
      </c>
      <c r="H221" s="165">
        <v>2.8</v>
      </c>
      <c r="L221" s="162"/>
      <c r="M221" s="166"/>
      <c r="N221" s="167"/>
      <c r="O221" s="167"/>
      <c r="P221" s="167"/>
      <c r="Q221" s="167"/>
      <c r="R221" s="167"/>
      <c r="S221" s="167"/>
      <c r="T221" s="168"/>
      <c r="AT221" s="163" t="s">
        <v>167</v>
      </c>
      <c r="AU221" s="163" t="s">
        <v>83</v>
      </c>
      <c r="AV221" s="13" t="s">
        <v>83</v>
      </c>
      <c r="AW221" s="13" t="s">
        <v>30</v>
      </c>
      <c r="AX221" s="13" t="s">
        <v>81</v>
      </c>
      <c r="AY221" s="163" t="s">
        <v>156</v>
      </c>
    </row>
    <row r="222" spans="1:65" s="2" customFormat="1" ht="24" customHeight="1">
      <c r="A222" s="29"/>
      <c r="B222" s="145"/>
      <c r="C222" s="176" t="s">
        <v>322</v>
      </c>
      <c r="D222" s="176" t="s">
        <v>254</v>
      </c>
      <c r="E222" s="177" t="s">
        <v>255</v>
      </c>
      <c r="F222" s="178" t="s">
        <v>256</v>
      </c>
      <c r="G222" s="179" t="s">
        <v>225</v>
      </c>
      <c r="H222" s="180">
        <v>2.8839999999999999</v>
      </c>
      <c r="I222" s="181">
        <v>558.28</v>
      </c>
      <c r="J222" s="181">
        <f>ROUND(I222*H222,2)</f>
        <v>1610.08</v>
      </c>
      <c r="K222" s="178" t="s">
        <v>162</v>
      </c>
      <c r="L222" s="182"/>
      <c r="M222" s="183" t="s">
        <v>1</v>
      </c>
      <c r="N222" s="184" t="s">
        <v>39</v>
      </c>
      <c r="O222" s="154">
        <v>0</v>
      </c>
      <c r="P222" s="154">
        <f>O222*H222</f>
        <v>0</v>
      </c>
      <c r="Q222" s="154">
        <v>0.13100000000000001</v>
      </c>
      <c r="R222" s="154">
        <f>Q222*H222</f>
        <v>0.37780400000000003</v>
      </c>
      <c r="S222" s="154">
        <v>0</v>
      </c>
      <c r="T222" s="155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6" t="s">
        <v>208</v>
      </c>
      <c r="AT222" s="156" t="s">
        <v>254</v>
      </c>
      <c r="AU222" s="156" t="s">
        <v>83</v>
      </c>
      <c r="AY222" s="17" t="s">
        <v>156</v>
      </c>
      <c r="BE222" s="157">
        <f>IF(N222="základní",J222,0)</f>
        <v>1610.08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81</v>
      </c>
      <c r="BK222" s="157">
        <f>ROUND(I222*H222,2)</f>
        <v>1610.08</v>
      </c>
      <c r="BL222" s="17" t="s">
        <v>163</v>
      </c>
      <c r="BM222" s="156" t="s">
        <v>667</v>
      </c>
    </row>
    <row r="223" spans="1:65" s="2" customFormat="1" ht="19.2">
      <c r="A223" s="29"/>
      <c r="B223" s="30"/>
      <c r="C223" s="29"/>
      <c r="D223" s="158" t="s">
        <v>165</v>
      </c>
      <c r="E223" s="29"/>
      <c r="F223" s="159" t="s">
        <v>256</v>
      </c>
      <c r="G223" s="29"/>
      <c r="H223" s="29"/>
      <c r="I223" s="29"/>
      <c r="J223" s="29"/>
      <c r="K223" s="29"/>
      <c r="L223" s="30"/>
      <c r="M223" s="160"/>
      <c r="N223" s="161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7" t="s">
        <v>165</v>
      </c>
      <c r="AU223" s="17" t="s">
        <v>83</v>
      </c>
    </row>
    <row r="224" spans="1:65" s="13" customFormat="1">
      <c r="B224" s="162"/>
      <c r="D224" s="158" t="s">
        <v>167</v>
      </c>
      <c r="E224" s="163" t="s">
        <v>1</v>
      </c>
      <c r="F224" s="164" t="s">
        <v>666</v>
      </c>
      <c r="H224" s="165">
        <v>2.8</v>
      </c>
      <c r="L224" s="162"/>
      <c r="M224" s="166"/>
      <c r="N224" s="167"/>
      <c r="O224" s="167"/>
      <c r="P224" s="167"/>
      <c r="Q224" s="167"/>
      <c r="R224" s="167"/>
      <c r="S224" s="167"/>
      <c r="T224" s="168"/>
      <c r="AT224" s="163" t="s">
        <v>167</v>
      </c>
      <c r="AU224" s="163" t="s">
        <v>83</v>
      </c>
      <c r="AV224" s="13" t="s">
        <v>83</v>
      </c>
      <c r="AW224" s="13" t="s">
        <v>30</v>
      </c>
      <c r="AX224" s="13" t="s">
        <v>81</v>
      </c>
      <c r="AY224" s="163" t="s">
        <v>156</v>
      </c>
    </row>
    <row r="225" spans="1:65" s="13" customFormat="1">
      <c r="B225" s="162"/>
      <c r="D225" s="158" t="s">
        <v>167</v>
      </c>
      <c r="F225" s="164" t="s">
        <v>668</v>
      </c>
      <c r="H225" s="165">
        <v>2.8839999999999999</v>
      </c>
      <c r="L225" s="162"/>
      <c r="M225" s="166"/>
      <c r="N225" s="167"/>
      <c r="O225" s="167"/>
      <c r="P225" s="167"/>
      <c r="Q225" s="167"/>
      <c r="R225" s="167"/>
      <c r="S225" s="167"/>
      <c r="T225" s="168"/>
      <c r="AT225" s="163" t="s">
        <v>167</v>
      </c>
      <c r="AU225" s="163" t="s">
        <v>83</v>
      </c>
      <c r="AV225" s="13" t="s">
        <v>83</v>
      </c>
      <c r="AW225" s="13" t="s">
        <v>3</v>
      </c>
      <c r="AX225" s="13" t="s">
        <v>81</v>
      </c>
      <c r="AY225" s="163" t="s">
        <v>156</v>
      </c>
    </row>
    <row r="226" spans="1:65" s="2" customFormat="1" ht="24" customHeight="1">
      <c r="A226" s="29"/>
      <c r="B226" s="145"/>
      <c r="C226" s="146" t="s">
        <v>326</v>
      </c>
      <c r="D226" s="146" t="s">
        <v>158</v>
      </c>
      <c r="E226" s="147" t="s">
        <v>479</v>
      </c>
      <c r="F226" s="148" t="s">
        <v>480</v>
      </c>
      <c r="G226" s="149" t="s">
        <v>225</v>
      </c>
      <c r="H226" s="150">
        <v>95.1</v>
      </c>
      <c r="I226" s="151">
        <v>270.98</v>
      </c>
      <c r="J226" s="151">
        <f>ROUND(I226*H226,2)</f>
        <v>25770.2</v>
      </c>
      <c r="K226" s="148" t="s">
        <v>162</v>
      </c>
      <c r="L226" s="30"/>
      <c r="M226" s="152" t="s">
        <v>1</v>
      </c>
      <c r="N226" s="153" t="s">
        <v>39</v>
      </c>
      <c r="O226" s="154">
        <v>0.56000000000000005</v>
      </c>
      <c r="P226" s="154">
        <f>O226*H226</f>
        <v>53.256</v>
      </c>
      <c r="Q226" s="154">
        <v>8.4250000000000005E-2</v>
      </c>
      <c r="R226" s="154">
        <f>Q226*H226</f>
        <v>8.0121749999999992</v>
      </c>
      <c r="S226" s="154">
        <v>0</v>
      </c>
      <c r="T226" s="155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6" t="s">
        <v>163</v>
      </c>
      <c r="AT226" s="156" t="s">
        <v>158</v>
      </c>
      <c r="AU226" s="156" t="s">
        <v>83</v>
      </c>
      <c r="AY226" s="17" t="s">
        <v>156</v>
      </c>
      <c r="BE226" s="157">
        <f>IF(N226="základní",J226,0)</f>
        <v>25770.2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81</v>
      </c>
      <c r="BK226" s="157">
        <f>ROUND(I226*H226,2)</f>
        <v>25770.2</v>
      </c>
      <c r="BL226" s="17" t="s">
        <v>163</v>
      </c>
      <c r="BM226" s="156" t="s">
        <v>669</v>
      </c>
    </row>
    <row r="227" spans="1:65" s="2" customFormat="1" ht="48">
      <c r="A227" s="29"/>
      <c r="B227" s="30"/>
      <c r="C227" s="29"/>
      <c r="D227" s="158" t="s">
        <v>165</v>
      </c>
      <c r="E227" s="29"/>
      <c r="F227" s="159" t="s">
        <v>482</v>
      </c>
      <c r="G227" s="29"/>
      <c r="H227" s="29"/>
      <c r="I227" s="29"/>
      <c r="J227" s="29"/>
      <c r="K227" s="29"/>
      <c r="L227" s="30"/>
      <c r="M227" s="160"/>
      <c r="N227" s="161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165</v>
      </c>
      <c r="AU227" s="17" t="s">
        <v>83</v>
      </c>
    </row>
    <row r="228" spans="1:65" s="13" customFormat="1">
      <c r="B228" s="162"/>
      <c r="D228" s="158" t="s">
        <v>167</v>
      </c>
      <c r="E228" s="163" t="s">
        <v>1</v>
      </c>
      <c r="F228" s="164" t="s">
        <v>670</v>
      </c>
      <c r="H228" s="165">
        <v>95.1</v>
      </c>
      <c r="L228" s="162"/>
      <c r="M228" s="166"/>
      <c r="N228" s="167"/>
      <c r="O228" s="167"/>
      <c r="P228" s="167"/>
      <c r="Q228" s="167"/>
      <c r="R228" s="167"/>
      <c r="S228" s="167"/>
      <c r="T228" s="168"/>
      <c r="AT228" s="163" t="s">
        <v>167</v>
      </c>
      <c r="AU228" s="163" t="s">
        <v>83</v>
      </c>
      <c r="AV228" s="13" t="s">
        <v>83</v>
      </c>
      <c r="AW228" s="13" t="s">
        <v>30</v>
      </c>
      <c r="AX228" s="13" t="s">
        <v>81</v>
      </c>
      <c r="AY228" s="163" t="s">
        <v>156</v>
      </c>
    </row>
    <row r="229" spans="1:65" s="2" customFormat="1" ht="16.5" customHeight="1">
      <c r="A229" s="29"/>
      <c r="B229" s="145"/>
      <c r="C229" s="176" t="s">
        <v>332</v>
      </c>
      <c r="D229" s="176" t="s">
        <v>254</v>
      </c>
      <c r="E229" s="177" t="s">
        <v>266</v>
      </c>
      <c r="F229" s="178" t="s">
        <v>267</v>
      </c>
      <c r="G229" s="179" t="s">
        <v>225</v>
      </c>
      <c r="H229" s="180">
        <v>97.953000000000003</v>
      </c>
      <c r="I229" s="181">
        <v>292.02</v>
      </c>
      <c r="J229" s="181">
        <f>ROUND(I229*H229,2)</f>
        <v>28604.240000000002</v>
      </c>
      <c r="K229" s="178" t="s">
        <v>162</v>
      </c>
      <c r="L229" s="182"/>
      <c r="M229" s="183" t="s">
        <v>1</v>
      </c>
      <c r="N229" s="184" t="s">
        <v>39</v>
      </c>
      <c r="O229" s="154">
        <v>0</v>
      </c>
      <c r="P229" s="154">
        <f>O229*H229</f>
        <v>0</v>
      </c>
      <c r="Q229" s="154">
        <v>0.13100000000000001</v>
      </c>
      <c r="R229" s="154">
        <f>Q229*H229</f>
        <v>12.831843000000001</v>
      </c>
      <c r="S229" s="154">
        <v>0</v>
      </c>
      <c r="T229" s="155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6" t="s">
        <v>208</v>
      </c>
      <c r="AT229" s="156" t="s">
        <v>254</v>
      </c>
      <c r="AU229" s="156" t="s">
        <v>83</v>
      </c>
      <c r="AY229" s="17" t="s">
        <v>156</v>
      </c>
      <c r="BE229" s="157">
        <f>IF(N229="základní",J229,0)</f>
        <v>28604.240000000002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81</v>
      </c>
      <c r="BK229" s="157">
        <f>ROUND(I229*H229,2)</f>
        <v>28604.240000000002</v>
      </c>
      <c r="BL229" s="17" t="s">
        <v>163</v>
      </c>
      <c r="BM229" s="156" t="s">
        <v>671</v>
      </c>
    </row>
    <row r="230" spans="1:65" s="2" customFormat="1">
      <c r="A230" s="29"/>
      <c r="B230" s="30"/>
      <c r="C230" s="29"/>
      <c r="D230" s="158" t="s">
        <v>165</v>
      </c>
      <c r="E230" s="29"/>
      <c r="F230" s="159" t="s">
        <v>267</v>
      </c>
      <c r="G230" s="29"/>
      <c r="H230" s="29"/>
      <c r="I230" s="29"/>
      <c r="J230" s="29"/>
      <c r="K230" s="29"/>
      <c r="L230" s="30"/>
      <c r="M230" s="160"/>
      <c r="N230" s="161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165</v>
      </c>
      <c r="AU230" s="17" t="s">
        <v>83</v>
      </c>
    </row>
    <row r="231" spans="1:65" s="13" customFormat="1">
      <c r="B231" s="162"/>
      <c r="D231" s="158" t="s">
        <v>167</v>
      </c>
      <c r="E231" s="163" t="s">
        <v>1</v>
      </c>
      <c r="F231" s="164" t="s">
        <v>670</v>
      </c>
      <c r="H231" s="165">
        <v>95.1</v>
      </c>
      <c r="L231" s="162"/>
      <c r="M231" s="166"/>
      <c r="N231" s="167"/>
      <c r="O231" s="167"/>
      <c r="P231" s="167"/>
      <c r="Q231" s="167"/>
      <c r="R231" s="167"/>
      <c r="S231" s="167"/>
      <c r="T231" s="168"/>
      <c r="AT231" s="163" t="s">
        <v>167</v>
      </c>
      <c r="AU231" s="163" t="s">
        <v>83</v>
      </c>
      <c r="AV231" s="13" t="s">
        <v>83</v>
      </c>
      <c r="AW231" s="13" t="s">
        <v>30</v>
      </c>
      <c r="AX231" s="13" t="s">
        <v>81</v>
      </c>
      <c r="AY231" s="163" t="s">
        <v>156</v>
      </c>
    </row>
    <row r="232" spans="1:65" s="13" customFormat="1">
      <c r="B232" s="162"/>
      <c r="D232" s="158" t="s">
        <v>167</v>
      </c>
      <c r="F232" s="164" t="s">
        <v>672</v>
      </c>
      <c r="H232" s="165">
        <v>97.953000000000003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167</v>
      </c>
      <c r="AU232" s="163" t="s">
        <v>83</v>
      </c>
      <c r="AV232" s="13" t="s">
        <v>83</v>
      </c>
      <c r="AW232" s="13" t="s">
        <v>3</v>
      </c>
      <c r="AX232" s="13" t="s">
        <v>81</v>
      </c>
      <c r="AY232" s="163" t="s">
        <v>156</v>
      </c>
    </row>
    <row r="233" spans="1:65" s="2" customFormat="1" ht="24" customHeight="1">
      <c r="A233" s="29"/>
      <c r="B233" s="145"/>
      <c r="C233" s="146" t="s">
        <v>337</v>
      </c>
      <c r="D233" s="146" t="s">
        <v>158</v>
      </c>
      <c r="E233" s="147" t="s">
        <v>271</v>
      </c>
      <c r="F233" s="148" t="s">
        <v>272</v>
      </c>
      <c r="G233" s="149" t="s">
        <v>225</v>
      </c>
      <c r="H233" s="150">
        <v>8.6999999999999993</v>
      </c>
      <c r="I233" s="151">
        <v>302.79000000000002</v>
      </c>
      <c r="J233" s="151">
        <f>ROUND(I233*H233,2)</f>
        <v>2634.27</v>
      </c>
      <c r="K233" s="148" t="s">
        <v>162</v>
      </c>
      <c r="L233" s="30"/>
      <c r="M233" s="152" t="s">
        <v>1</v>
      </c>
      <c r="N233" s="153" t="s">
        <v>39</v>
      </c>
      <c r="O233" s="154">
        <v>0.78400000000000003</v>
      </c>
      <c r="P233" s="154">
        <f>O233*H233</f>
        <v>6.8207999999999993</v>
      </c>
      <c r="Q233" s="154">
        <v>8.5650000000000004E-2</v>
      </c>
      <c r="R233" s="154">
        <f>Q233*H233</f>
        <v>0.74515500000000001</v>
      </c>
      <c r="S233" s="154">
        <v>0</v>
      </c>
      <c r="T233" s="155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6" t="s">
        <v>163</v>
      </c>
      <c r="AT233" s="156" t="s">
        <v>158</v>
      </c>
      <c r="AU233" s="156" t="s">
        <v>83</v>
      </c>
      <c r="AY233" s="17" t="s">
        <v>156</v>
      </c>
      <c r="BE233" s="157">
        <f>IF(N233="základní",J233,0)</f>
        <v>2634.27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81</v>
      </c>
      <c r="BK233" s="157">
        <f>ROUND(I233*H233,2)</f>
        <v>2634.27</v>
      </c>
      <c r="BL233" s="17" t="s">
        <v>163</v>
      </c>
      <c r="BM233" s="156" t="s">
        <v>673</v>
      </c>
    </row>
    <row r="234" spans="1:65" s="2" customFormat="1" ht="48">
      <c r="A234" s="29"/>
      <c r="B234" s="30"/>
      <c r="C234" s="29"/>
      <c r="D234" s="158" t="s">
        <v>165</v>
      </c>
      <c r="E234" s="29"/>
      <c r="F234" s="159" t="s">
        <v>274</v>
      </c>
      <c r="G234" s="29"/>
      <c r="H234" s="29"/>
      <c r="I234" s="29"/>
      <c r="J234" s="29"/>
      <c r="K234" s="29"/>
      <c r="L234" s="30"/>
      <c r="M234" s="160"/>
      <c r="N234" s="161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165</v>
      </c>
      <c r="AU234" s="17" t="s">
        <v>83</v>
      </c>
    </row>
    <row r="235" spans="1:65" s="13" customFormat="1">
      <c r="B235" s="162"/>
      <c r="D235" s="158" t="s">
        <v>167</v>
      </c>
      <c r="E235" s="163" t="s">
        <v>1</v>
      </c>
      <c r="F235" s="164" t="s">
        <v>674</v>
      </c>
      <c r="H235" s="165">
        <v>8.6999999999999993</v>
      </c>
      <c r="L235" s="162"/>
      <c r="M235" s="166"/>
      <c r="N235" s="167"/>
      <c r="O235" s="167"/>
      <c r="P235" s="167"/>
      <c r="Q235" s="167"/>
      <c r="R235" s="167"/>
      <c r="S235" s="167"/>
      <c r="T235" s="168"/>
      <c r="AT235" s="163" t="s">
        <v>167</v>
      </c>
      <c r="AU235" s="163" t="s">
        <v>83</v>
      </c>
      <c r="AV235" s="13" t="s">
        <v>83</v>
      </c>
      <c r="AW235" s="13" t="s">
        <v>30</v>
      </c>
      <c r="AX235" s="13" t="s">
        <v>81</v>
      </c>
      <c r="AY235" s="163" t="s">
        <v>156</v>
      </c>
    </row>
    <row r="236" spans="1:65" s="2" customFormat="1" ht="16.5" customHeight="1">
      <c r="A236" s="29"/>
      <c r="B236" s="145"/>
      <c r="C236" s="176" t="s">
        <v>342</v>
      </c>
      <c r="D236" s="176" t="s">
        <v>254</v>
      </c>
      <c r="E236" s="177" t="s">
        <v>277</v>
      </c>
      <c r="F236" s="178" t="s">
        <v>278</v>
      </c>
      <c r="G236" s="179" t="s">
        <v>225</v>
      </c>
      <c r="H236" s="180">
        <v>7.3129999999999997</v>
      </c>
      <c r="I236" s="181">
        <v>361.35</v>
      </c>
      <c r="J236" s="181">
        <f>ROUND(I236*H236,2)</f>
        <v>2642.55</v>
      </c>
      <c r="K236" s="178" t="s">
        <v>162</v>
      </c>
      <c r="L236" s="182"/>
      <c r="M236" s="183" t="s">
        <v>1</v>
      </c>
      <c r="N236" s="184" t="s">
        <v>39</v>
      </c>
      <c r="O236" s="154">
        <v>0</v>
      </c>
      <c r="P236" s="154">
        <f>O236*H236</f>
        <v>0</v>
      </c>
      <c r="Q236" s="154">
        <v>0.17599999999999999</v>
      </c>
      <c r="R236" s="154">
        <f>Q236*H236</f>
        <v>1.2870879999999998</v>
      </c>
      <c r="S236" s="154">
        <v>0</v>
      </c>
      <c r="T236" s="155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6" t="s">
        <v>208</v>
      </c>
      <c r="AT236" s="156" t="s">
        <v>254</v>
      </c>
      <c r="AU236" s="156" t="s">
        <v>83</v>
      </c>
      <c r="AY236" s="17" t="s">
        <v>156</v>
      </c>
      <c r="BE236" s="157">
        <f>IF(N236="základní",J236,0)</f>
        <v>2642.55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81</v>
      </c>
      <c r="BK236" s="157">
        <f>ROUND(I236*H236,2)</f>
        <v>2642.55</v>
      </c>
      <c r="BL236" s="17" t="s">
        <v>163</v>
      </c>
      <c r="BM236" s="156" t="s">
        <v>675</v>
      </c>
    </row>
    <row r="237" spans="1:65" s="2" customFormat="1">
      <c r="A237" s="29"/>
      <c r="B237" s="30"/>
      <c r="C237" s="29"/>
      <c r="D237" s="158" t="s">
        <v>165</v>
      </c>
      <c r="E237" s="29"/>
      <c r="F237" s="159" t="s">
        <v>278</v>
      </c>
      <c r="G237" s="29"/>
      <c r="H237" s="29"/>
      <c r="I237" s="29"/>
      <c r="J237" s="29"/>
      <c r="K237" s="29"/>
      <c r="L237" s="30"/>
      <c r="M237" s="160"/>
      <c r="N237" s="161"/>
      <c r="O237" s="55"/>
      <c r="P237" s="55"/>
      <c r="Q237" s="55"/>
      <c r="R237" s="55"/>
      <c r="S237" s="55"/>
      <c r="T237" s="5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T237" s="17" t="s">
        <v>165</v>
      </c>
      <c r="AU237" s="17" t="s">
        <v>83</v>
      </c>
    </row>
    <row r="238" spans="1:65" s="13" customFormat="1">
      <c r="B238" s="162"/>
      <c r="D238" s="158" t="s">
        <v>167</v>
      </c>
      <c r="E238" s="163" t="s">
        <v>1</v>
      </c>
      <c r="F238" s="164" t="s">
        <v>676</v>
      </c>
      <c r="H238" s="165">
        <v>7.1</v>
      </c>
      <c r="L238" s="162"/>
      <c r="M238" s="166"/>
      <c r="N238" s="167"/>
      <c r="O238" s="167"/>
      <c r="P238" s="167"/>
      <c r="Q238" s="167"/>
      <c r="R238" s="167"/>
      <c r="S238" s="167"/>
      <c r="T238" s="168"/>
      <c r="AT238" s="163" t="s">
        <v>167</v>
      </c>
      <c r="AU238" s="163" t="s">
        <v>83</v>
      </c>
      <c r="AV238" s="13" t="s">
        <v>83</v>
      </c>
      <c r="AW238" s="13" t="s">
        <v>30</v>
      </c>
      <c r="AX238" s="13" t="s">
        <v>81</v>
      </c>
      <c r="AY238" s="163" t="s">
        <v>156</v>
      </c>
    </row>
    <row r="239" spans="1:65" s="13" customFormat="1">
      <c r="B239" s="162"/>
      <c r="D239" s="158" t="s">
        <v>167</v>
      </c>
      <c r="F239" s="164" t="s">
        <v>677</v>
      </c>
      <c r="H239" s="165">
        <v>7.3129999999999997</v>
      </c>
      <c r="L239" s="162"/>
      <c r="M239" s="166"/>
      <c r="N239" s="167"/>
      <c r="O239" s="167"/>
      <c r="P239" s="167"/>
      <c r="Q239" s="167"/>
      <c r="R239" s="167"/>
      <c r="S239" s="167"/>
      <c r="T239" s="168"/>
      <c r="AT239" s="163" t="s">
        <v>167</v>
      </c>
      <c r="AU239" s="163" t="s">
        <v>83</v>
      </c>
      <c r="AV239" s="13" t="s">
        <v>83</v>
      </c>
      <c r="AW239" s="13" t="s">
        <v>3</v>
      </c>
      <c r="AX239" s="13" t="s">
        <v>81</v>
      </c>
      <c r="AY239" s="163" t="s">
        <v>156</v>
      </c>
    </row>
    <row r="240" spans="1:65" s="2" customFormat="1" ht="24" customHeight="1">
      <c r="A240" s="29"/>
      <c r="B240" s="145"/>
      <c r="C240" s="176" t="s">
        <v>348</v>
      </c>
      <c r="D240" s="176" t="s">
        <v>254</v>
      </c>
      <c r="E240" s="177" t="s">
        <v>283</v>
      </c>
      <c r="F240" s="178" t="s">
        <v>284</v>
      </c>
      <c r="G240" s="179" t="s">
        <v>225</v>
      </c>
      <c r="H240" s="180">
        <v>1.6479999999999999</v>
      </c>
      <c r="I240" s="181">
        <v>618.4</v>
      </c>
      <c r="J240" s="181">
        <f>ROUND(I240*H240,2)</f>
        <v>1019.12</v>
      </c>
      <c r="K240" s="178" t="s">
        <v>162</v>
      </c>
      <c r="L240" s="182"/>
      <c r="M240" s="183" t="s">
        <v>1</v>
      </c>
      <c r="N240" s="184" t="s">
        <v>39</v>
      </c>
      <c r="O240" s="154">
        <v>0</v>
      </c>
      <c r="P240" s="154">
        <f>O240*H240</f>
        <v>0</v>
      </c>
      <c r="Q240" s="154">
        <v>0.17499999999999999</v>
      </c>
      <c r="R240" s="154">
        <f>Q240*H240</f>
        <v>0.28839999999999999</v>
      </c>
      <c r="S240" s="154">
        <v>0</v>
      </c>
      <c r="T240" s="155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208</v>
      </c>
      <c r="AT240" s="156" t="s">
        <v>254</v>
      </c>
      <c r="AU240" s="156" t="s">
        <v>83</v>
      </c>
      <c r="AY240" s="17" t="s">
        <v>156</v>
      </c>
      <c r="BE240" s="157">
        <f>IF(N240="základní",J240,0)</f>
        <v>1019.12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81</v>
      </c>
      <c r="BK240" s="157">
        <f>ROUND(I240*H240,2)</f>
        <v>1019.12</v>
      </c>
      <c r="BL240" s="17" t="s">
        <v>163</v>
      </c>
      <c r="BM240" s="156" t="s">
        <v>678</v>
      </c>
    </row>
    <row r="241" spans="1:65" s="2" customFormat="1" ht="19.2">
      <c r="A241" s="29"/>
      <c r="B241" s="30"/>
      <c r="C241" s="29"/>
      <c r="D241" s="158" t="s">
        <v>165</v>
      </c>
      <c r="E241" s="29"/>
      <c r="F241" s="159" t="s">
        <v>284</v>
      </c>
      <c r="G241" s="29"/>
      <c r="H241" s="29"/>
      <c r="I241" s="29"/>
      <c r="J241" s="29"/>
      <c r="K241" s="29"/>
      <c r="L241" s="30"/>
      <c r="M241" s="160"/>
      <c r="N241" s="161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165</v>
      </c>
      <c r="AU241" s="17" t="s">
        <v>83</v>
      </c>
    </row>
    <row r="242" spans="1:65" s="13" customFormat="1">
      <c r="B242" s="162"/>
      <c r="D242" s="158" t="s">
        <v>167</v>
      </c>
      <c r="E242" s="163" t="s">
        <v>1</v>
      </c>
      <c r="F242" s="164" t="s">
        <v>679</v>
      </c>
      <c r="H242" s="165">
        <v>1.6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167</v>
      </c>
      <c r="AU242" s="163" t="s">
        <v>83</v>
      </c>
      <c r="AV242" s="13" t="s">
        <v>83</v>
      </c>
      <c r="AW242" s="13" t="s">
        <v>30</v>
      </c>
      <c r="AX242" s="13" t="s">
        <v>81</v>
      </c>
      <c r="AY242" s="163" t="s">
        <v>156</v>
      </c>
    </row>
    <row r="243" spans="1:65" s="13" customFormat="1">
      <c r="B243" s="162"/>
      <c r="D243" s="158" t="s">
        <v>167</v>
      </c>
      <c r="F243" s="164" t="s">
        <v>680</v>
      </c>
      <c r="H243" s="165">
        <v>1.6479999999999999</v>
      </c>
      <c r="L243" s="162"/>
      <c r="M243" s="166"/>
      <c r="N243" s="167"/>
      <c r="O243" s="167"/>
      <c r="P243" s="167"/>
      <c r="Q243" s="167"/>
      <c r="R243" s="167"/>
      <c r="S243" s="167"/>
      <c r="T243" s="168"/>
      <c r="AT243" s="163" t="s">
        <v>167</v>
      </c>
      <c r="AU243" s="163" t="s">
        <v>83</v>
      </c>
      <c r="AV243" s="13" t="s">
        <v>83</v>
      </c>
      <c r="AW243" s="13" t="s">
        <v>3</v>
      </c>
      <c r="AX243" s="13" t="s">
        <v>81</v>
      </c>
      <c r="AY243" s="163" t="s">
        <v>156</v>
      </c>
    </row>
    <row r="244" spans="1:65" s="2" customFormat="1" ht="24" customHeight="1">
      <c r="A244" s="29"/>
      <c r="B244" s="145"/>
      <c r="C244" s="146" t="s">
        <v>356</v>
      </c>
      <c r="D244" s="146" t="s">
        <v>158</v>
      </c>
      <c r="E244" s="147" t="s">
        <v>681</v>
      </c>
      <c r="F244" s="148" t="s">
        <v>682</v>
      </c>
      <c r="G244" s="149" t="s">
        <v>225</v>
      </c>
      <c r="H244" s="150">
        <v>5.9</v>
      </c>
      <c r="I244" s="151">
        <v>323.63</v>
      </c>
      <c r="J244" s="151">
        <f>ROUND(I244*H244,2)</f>
        <v>1909.42</v>
      </c>
      <c r="K244" s="148" t="s">
        <v>162</v>
      </c>
      <c r="L244" s="30"/>
      <c r="M244" s="152" t="s">
        <v>1</v>
      </c>
      <c r="N244" s="153" t="s">
        <v>39</v>
      </c>
      <c r="O244" s="154">
        <v>0.312</v>
      </c>
      <c r="P244" s="154">
        <f>O244*H244</f>
        <v>1.8408000000000002</v>
      </c>
      <c r="Q244" s="154">
        <v>0.15140000000000001</v>
      </c>
      <c r="R244" s="154">
        <f>Q244*H244</f>
        <v>0.89326000000000005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163</v>
      </c>
      <c r="AT244" s="156" t="s">
        <v>158</v>
      </c>
      <c r="AU244" s="156" t="s">
        <v>83</v>
      </c>
      <c r="AY244" s="17" t="s">
        <v>156</v>
      </c>
      <c r="BE244" s="157">
        <f>IF(N244="základní",J244,0)</f>
        <v>1909.42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81</v>
      </c>
      <c r="BK244" s="157">
        <f>ROUND(I244*H244,2)</f>
        <v>1909.42</v>
      </c>
      <c r="BL244" s="17" t="s">
        <v>163</v>
      </c>
      <c r="BM244" s="156" t="s">
        <v>683</v>
      </c>
    </row>
    <row r="245" spans="1:65" s="2" customFormat="1" ht="28.8">
      <c r="A245" s="29"/>
      <c r="B245" s="30"/>
      <c r="C245" s="29"/>
      <c r="D245" s="158" t="s">
        <v>165</v>
      </c>
      <c r="E245" s="29"/>
      <c r="F245" s="159" t="s">
        <v>684</v>
      </c>
      <c r="G245" s="29"/>
      <c r="H245" s="29"/>
      <c r="I245" s="29"/>
      <c r="J245" s="29"/>
      <c r="K245" s="29"/>
      <c r="L245" s="30"/>
      <c r="M245" s="160"/>
      <c r="N245" s="161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165</v>
      </c>
      <c r="AU245" s="17" t="s">
        <v>83</v>
      </c>
    </row>
    <row r="246" spans="1:65" s="13" customFormat="1">
      <c r="B246" s="162"/>
      <c r="D246" s="158" t="s">
        <v>167</v>
      </c>
      <c r="E246" s="163" t="s">
        <v>1</v>
      </c>
      <c r="F246" s="164" t="s">
        <v>664</v>
      </c>
      <c r="H246" s="165">
        <v>5.9</v>
      </c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167</v>
      </c>
      <c r="AU246" s="163" t="s">
        <v>83</v>
      </c>
      <c r="AV246" s="13" t="s">
        <v>83</v>
      </c>
      <c r="AW246" s="13" t="s">
        <v>30</v>
      </c>
      <c r="AX246" s="13" t="s">
        <v>81</v>
      </c>
      <c r="AY246" s="163" t="s">
        <v>156</v>
      </c>
    </row>
    <row r="247" spans="1:65" s="12" customFormat="1" ht="22.95" customHeight="1">
      <c r="B247" s="133"/>
      <c r="D247" s="134" t="s">
        <v>73</v>
      </c>
      <c r="E247" s="143" t="s">
        <v>214</v>
      </c>
      <c r="F247" s="143" t="s">
        <v>288</v>
      </c>
      <c r="J247" s="144">
        <f>BK247</f>
        <v>126461.87999999998</v>
      </c>
      <c r="L247" s="133"/>
      <c r="M247" s="137"/>
      <c r="N247" s="138"/>
      <c r="O247" s="138"/>
      <c r="P247" s="139">
        <f>P248+SUM(P249:P275)</f>
        <v>33.292200000000001</v>
      </c>
      <c r="Q247" s="138"/>
      <c r="R247" s="139">
        <f>R248+SUM(R249:R275)</f>
        <v>29.216526700000003</v>
      </c>
      <c r="S247" s="138"/>
      <c r="T247" s="140">
        <f>T248+SUM(T249:T275)</f>
        <v>2.7139999999999995</v>
      </c>
      <c r="AR247" s="134" t="s">
        <v>81</v>
      </c>
      <c r="AT247" s="141" t="s">
        <v>73</v>
      </c>
      <c r="AU247" s="141" t="s">
        <v>81</v>
      </c>
      <c r="AY247" s="134" t="s">
        <v>156</v>
      </c>
      <c r="BK247" s="142">
        <f>BK248+SUM(BK249:BK275)</f>
        <v>126461.87999999998</v>
      </c>
    </row>
    <row r="248" spans="1:65" s="2" customFormat="1" ht="24" customHeight="1">
      <c r="A248" s="29"/>
      <c r="B248" s="145"/>
      <c r="C248" s="146" t="s">
        <v>361</v>
      </c>
      <c r="D248" s="146" t="s">
        <v>158</v>
      </c>
      <c r="E248" s="147" t="s">
        <v>306</v>
      </c>
      <c r="F248" s="148" t="s">
        <v>307</v>
      </c>
      <c r="G248" s="149" t="s">
        <v>291</v>
      </c>
      <c r="H248" s="150">
        <v>12.5</v>
      </c>
      <c r="I248" s="151">
        <v>248.42</v>
      </c>
      <c r="J248" s="151">
        <f>ROUND(I248*H248,2)</f>
        <v>3105.25</v>
      </c>
      <c r="K248" s="148" t="s">
        <v>162</v>
      </c>
      <c r="L248" s="30"/>
      <c r="M248" s="152" t="s">
        <v>1</v>
      </c>
      <c r="N248" s="153" t="s">
        <v>39</v>
      </c>
      <c r="O248" s="154">
        <v>0.11899999999999999</v>
      </c>
      <c r="P248" s="154">
        <f>O248*H248</f>
        <v>1.4874999999999998</v>
      </c>
      <c r="Q248" s="154">
        <v>8.9779999999999999E-2</v>
      </c>
      <c r="R248" s="154">
        <f>Q248*H248</f>
        <v>1.12225</v>
      </c>
      <c r="S248" s="154">
        <v>0</v>
      </c>
      <c r="T248" s="155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6" t="s">
        <v>163</v>
      </c>
      <c r="AT248" s="156" t="s">
        <v>158</v>
      </c>
      <c r="AU248" s="156" t="s">
        <v>83</v>
      </c>
      <c r="AY248" s="17" t="s">
        <v>156</v>
      </c>
      <c r="BE248" s="157">
        <f>IF(N248="základní",J248,0)</f>
        <v>3105.25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81</v>
      </c>
      <c r="BK248" s="157">
        <f>ROUND(I248*H248,2)</f>
        <v>3105.25</v>
      </c>
      <c r="BL248" s="17" t="s">
        <v>163</v>
      </c>
      <c r="BM248" s="156" t="s">
        <v>685</v>
      </c>
    </row>
    <row r="249" spans="1:65" s="2" customFormat="1" ht="48">
      <c r="A249" s="29"/>
      <c r="B249" s="30"/>
      <c r="C249" s="29"/>
      <c r="D249" s="158" t="s">
        <v>165</v>
      </c>
      <c r="E249" s="29"/>
      <c r="F249" s="159" t="s">
        <v>309</v>
      </c>
      <c r="G249" s="29"/>
      <c r="H249" s="29"/>
      <c r="I249" s="29"/>
      <c r="J249" s="29"/>
      <c r="K249" s="29"/>
      <c r="L249" s="30"/>
      <c r="M249" s="160"/>
      <c r="N249" s="161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165</v>
      </c>
      <c r="AU249" s="17" t="s">
        <v>83</v>
      </c>
    </row>
    <row r="250" spans="1:65" s="13" customFormat="1">
      <c r="B250" s="162"/>
      <c r="D250" s="158" t="s">
        <v>167</v>
      </c>
      <c r="E250" s="163" t="s">
        <v>1</v>
      </c>
      <c r="F250" s="164" t="s">
        <v>686</v>
      </c>
      <c r="H250" s="165">
        <v>12.5</v>
      </c>
      <c r="L250" s="162"/>
      <c r="M250" s="166"/>
      <c r="N250" s="167"/>
      <c r="O250" s="167"/>
      <c r="P250" s="167"/>
      <c r="Q250" s="167"/>
      <c r="R250" s="167"/>
      <c r="S250" s="167"/>
      <c r="T250" s="168"/>
      <c r="AT250" s="163" t="s">
        <v>167</v>
      </c>
      <c r="AU250" s="163" t="s">
        <v>83</v>
      </c>
      <c r="AV250" s="13" t="s">
        <v>83</v>
      </c>
      <c r="AW250" s="13" t="s">
        <v>30</v>
      </c>
      <c r="AX250" s="13" t="s">
        <v>81</v>
      </c>
      <c r="AY250" s="163" t="s">
        <v>156</v>
      </c>
    </row>
    <row r="251" spans="1:65" s="2" customFormat="1" ht="16.5" customHeight="1">
      <c r="A251" s="29"/>
      <c r="B251" s="145"/>
      <c r="C251" s="176" t="s">
        <v>369</v>
      </c>
      <c r="D251" s="176" t="s">
        <v>254</v>
      </c>
      <c r="E251" s="177" t="s">
        <v>312</v>
      </c>
      <c r="F251" s="178" t="s">
        <v>313</v>
      </c>
      <c r="G251" s="179" t="s">
        <v>225</v>
      </c>
      <c r="H251" s="180">
        <v>1.2629999999999999</v>
      </c>
      <c r="I251" s="181">
        <v>1383.19</v>
      </c>
      <c r="J251" s="181">
        <f>ROUND(I251*H251,2)</f>
        <v>1746.97</v>
      </c>
      <c r="K251" s="178" t="s">
        <v>162</v>
      </c>
      <c r="L251" s="182"/>
      <c r="M251" s="183" t="s">
        <v>1</v>
      </c>
      <c r="N251" s="184" t="s">
        <v>39</v>
      </c>
      <c r="O251" s="154">
        <v>0</v>
      </c>
      <c r="P251" s="154">
        <f>O251*H251</f>
        <v>0</v>
      </c>
      <c r="Q251" s="154">
        <v>0.222</v>
      </c>
      <c r="R251" s="154">
        <f>Q251*H251</f>
        <v>0.28038599999999997</v>
      </c>
      <c r="S251" s="154">
        <v>0</v>
      </c>
      <c r="T251" s="155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6" t="s">
        <v>208</v>
      </c>
      <c r="AT251" s="156" t="s">
        <v>254</v>
      </c>
      <c r="AU251" s="156" t="s">
        <v>83</v>
      </c>
      <c r="AY251" s="17" t="s">
        <v>156</v>
      </c>
      <c r="BE251" s="157">
        <f>IF(N251="základní",J251,0)</f>
        <v>1746.97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81</v>
      </c>
      <c r="BK251" s="157">
        <f>ROUND(I251*H251,2)</f>
        <v>1746.97</v>
      </c>
      <c r="BL251" s="17" t="s">
        <v>163</v>
      </c>
      <c r="BM251" s="156" t="s">
        <v>687</v>
      </c>
    </row>
    <row r="252" spans="1:65" s="2" customFormat="1">
      <c r="A252" s="29"/>
      <c r="B252" s="30"/>
      <c r="C252" s="29"/>
      <c r="D252" s="158" t="s">
        <v>165</v>
      </c>
      <c r="E252" s="29"/>
      <c r="F252" s="159" t="s">
        <v>313</v>
      </c>
      <c r="G252" s="29"/>
      <c r="H252" s="29"/>
      <c r="I252" s="29"/>
      <c r="J252" s="29"/>
      <c r="K252" s="29"/>
      <c r="L252" s="30"/>
      <c r="M252" s="160"/>
      <c r="N252" s="161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165</v>
      </c>
      <c r="AU252" s="17" t="s">
        <v>83</v>
      </c>
    </row>
    <row r="253" spans="1:65" s="13" customFormat="1">
      <c r="B253" s="162"/>
      <c r="D253" s="158" t="s">
        <v>167</v>
      </c>
      <c r="E253" s="163" t="s">
        <v>1</v>
      </c>
      <c r="F253" s="164" t="s">
        <v>688</v>
      </c>
      <c r="H253" s="165">
        <v>1.25</v>
      </c>
      <c r="L253" s="162"/>
      <c r="M253" s="166"/>
      <c r="N253" s="167"/>
      <c r="O253" s="167"/>
      <c r="P253" s="167"/>
      <c r="Q253" s="167"/>
      <c r="R253" s="167"/>
      <c r="S253" s="167"/>
      <c r="T253" s="168"/>
      <c r="AT253" s="163" t="s">
        <v>167</v>
      </c>
      <c r="AU253" s="163" t="s">
        <v>83</v>
      </c>
      <c r="AV253" s="13" t="s">
        <v>83</v>
      </c>
      <c r="AW253" s="13" t="s">
        <v>30</v>
      </c>
      <c r="AX253" s="13" t="s">
        <v>81</v>
      </c>
      <c r="AY253" s="163" t="s">
        <v>156</v>
      </c>
    </row>
    <row r="254" spans="1:65" s="13" customFormat="1">
      <c r="B254" s="162"/>
      <c r="D254" s="158" t="s">
        <v>167</v>
      </c>
      <c r="F254" s="164" t="s">
        <v>689</v>
      </c>
      <c r="H254" s="165">
        <v>1.2629999999999999</v>
      </c>
      <c r="L254" s="162"/>
      <c r="M254" s="166"/>
      <c r="N254" s="167"/>
      <c r="O254" s="167"/>
      <c r="P254" s="167"/>
      <c r="Q254" s="167"/>
      <c r="R254" s="167"/>
      <c r="S254" s="167"/>
      <c r="T254" s="168"/>
      <c r="AT254" s="163" t="s">
        <v>167</v>
      </c>
      <c r="AU254" s="163" t="s">
        <v>83</v>
      </c>
      <c r="AV254" s="13" t="s">
        <v>83</v>
      </c>
      <c r="AW254" s="13" t="s">
        <v>3</v>
      </c>
      <c r="AX254" s="13" t="s">
        <v>81</v>
      </c>
      <c r="AY254" s="163" t="s">
        <v>156</v>
      </c>
    </row>
    <row r="255" spans="1:65" s="2" customFormat="1" ht="24" customHeight="1">
      <c r="A255" s="29"/>
      <c r="B255" s="145"/>
      <c r="C255" s="146" t="s">
        <v>375</v>
      </c>
      <c r="D255" s="146" t="s">
        <v>158</v>
      </c>
      <c r="E255" s="147" t="s">
        <v>318</v>
      </c>
      <c r="F255" s="148" t="s">
        <v>319</v>
      </c>
      <c r="G255" s="149" t="s">
        <v>291</v>
      </c>
      <c r="H255" s="150">
        <v>12.9</v>
      </c>
      <c r="I255" s="151">
        <v>397.33</v>
      </c>
      <c r="J255" s="151">
        <f>ROUND(I255*H255,2)</f>
        <v>5125.5600000000004</v>
      </c>
      <c r="K255" s="148" t="s">
        <v>162</v>
      </c>
      <c r="L255" s="30"/>
      <c r="M255" s="152" t="s">
        <v>1</v>
      </c>
      <c r="N255" s="153" t="s">
        <v>39</v>
      </c>
      <c r="O255" s="154">
        <v>0.26800000000000002</v>
      </c>
      <c r="P255" s="154">
        <f>O255*H255</f>
        <v>3.4572000000000003</v>
      </c>
      <c r="Q255" s="154">
        <v>0.15540000000000001</v>
      </c>
      <c r="R255" s="154">
        <f>Q255*H255</f>
        <v>2.0046600000000003</v>
      </c>
      <c r="S255" s="154">
        <v>0</v>
      </c>
      <c r="T255" s="155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6" t="s">
        <v>163</v>
      </c>
      <c r="AT255" s="156" t="s">
        <v>158</v>
      </c>
      <c r="AU255" s="156" t="s">
        <v>83</v>
      </c>
      <c r="AY255" s="17" t="s">
        <v>156</v>
      </c>
      <c r="BE255" s="157">
        <f>IF(N255="základní",J255,0)</f>
        <v>5125.5600000000004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7" t="s">
        <v>81</v>
      </c>
      <c r="BK255" s="157">
        <f>ROUND(I255*H255,2)</f>
        <v>5125.5600000000004</v>
      </c>
      <c r="BL255" s="17" t="s">
        <v>163</v>
      </c>
      <c r="BM255" s="156" t="s">
        <v>690</v>
      </c>
    </row>
    <row r="256" spans="1:65" s="2" customFormat="1" ht="28.8">
      <c r="A256" s="29"/>
      <c r="B256" s="30"/>
      <c r="C256" s="29"/>
      <c r="D256" s="158" t="s">
        <v>165</v>
      </c>
      <c r="E256" s="29"/>
      <c r="F256" s="159" t="s">
        <v>321</v>
      </c>
      <c r="G256" s="29"/>
      <c r="H256" s="29"/>
      <c r="I256" s="29"/>
      <c r="J256" s="29"/>
      <c r="K256" s="29"/>
      <c r="L256" s="30"/>
      <c r="M256" s="160"/>
      <c r="N256" s="161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165</v>
      </c>
      <c r="AU256" s="17" t="s">
        <v>83</v>
      </c>
    </row>
    <row r="257" spans="1:65" s="13" customFormat="1">
      <c r="B257" s="162"/>
      <c r="D257" s="158" t="s">
        <v>167</v>
      </c>
      <c r="E257" s="163" t="s">
        <v>1</v>
      </c>
      <c r="F257" s="164" t="s">
        <v>691</v>
      </c>
      <c r="H257" s="165">
        <v>12.9</v>
      </c>
      <c r="L257" s="162"/>
      <c r="M257" s="166"/>
      <c r="N257" s="167"/>
      <c r="O257" s="167"/>
      <c r="P257" s="167"/>
      <c r="Q257" s="167"/>
      <c r="R257" s="167"/>
      <c r="S257" s="167"/>
      <c r="T257" s="168"/>
      <c r="AT257" s="163" t="s">
        <v>167</v>
      </c>
      <c r="AU257" s="163" t="s">
        <v>83</v>
      </c>
      <c r="AV257" s="13" t="s">
        <v>83</v>
      </c>
      <c r="AW257" s="13" t="s">
        <v>30</v>
      </c>
      <c r="AX257" s="13" t="s">
        <v>81</v>
      </c>
      <c r="AY257" s="163" t="s">
        <v>156</v>
      </c>
    </row>
    <row r="258" spans="1:65" s="2" customFormat="1" ht="24" customHeight="1">
      <c r="A258" s="29"/>
      <c r="B258" s="145"/>
      <c r="C258" s="176" t="s">
        <v>380</v>
      </c>
      <c r="D258" s="176" t="s">
        <v>254</v>
      </c>
      <c r="E258" s="177" t="s">
        <v>323</v>
      </c>
      <c r="F258" s="178" t="s">
        <v>324</v>
      </c>
      <c r="G258" s="179" t="s">
        <v>291</v>
      </c>
      <c r="H258" s="180">
        <v>13.029</v>
      </c>
      <c r="I258" s="181">
        <v>139.63</v>
      </c>
      <c r="J258" s="181">
        <f>ROUND(I258*H258,2)</f>
        <v>1819.24</v>
      </c>
      <c r="K258" s="178" t="s">
        <v>162</v>
      </c>
      <c r="L258" s="182"/>
      <c r="M258" s="183" t="s">
        <v>1</v>
      </c>
      <c r="N258" s="184" t="s">
        <v>39</v>
      </c>
      <c r="O258" s="154">
        <v>0</v>
      </c>
      <c r="P258" s="154">
        <f>O258*H258</f>
        <v>0</v>
      </c>
      <c r="Q258" s="154">
        <v>4.8300000000000003E-2</v>
      </c>
      <c r="R258" s="154">
        <f>Q258*H258</f>
        <v>0.62930070000000005</v>
      </c>
      <c r="S258" s="154">
        <v>0</v>
      </c>
      <c r="T258" s="155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6" t="s">
        <v>208</v>
      </c>
      <c r="AT258" s="156" t="s">
        <v>254</v>
      </c>
      <c r="AU258" s="156" t="s">
        <v>83</v>
      </c>
      <c r="AY258" s="17" t="s">
        <v>156</v>
      </c>
      <c r="BE258" s="157">
        <f>IF(N258="základní",J258,0)</f>
        <v>1819.24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81</v>
      </c>
      <c r="BK258" s="157">
        <f>ROUND(I258*H258,2)</f>
        <v>1819.24</v>
      </c>
      <c r="BL258" s="17" t="s">
        <v>163</v>
      </c>
      <c r="BM258" s="156" t="s">
        <v>692</v>
      </c>
    </row>
    <row r="259" spans="1:65" s="2" customFormat="1">
      <c r="A259" s="29"/>
      <c r="B259" s="30"/>
      <c r="C259" s="29"/>
      <c r="D259" s="158" t="s">
        <v>165</v>
      </c>
      <c r="E259" s="29"/>
      <c r="F259" s="159" t="s">
        <v>324</v>
      </c>
      <c r="G259" s="29"/>
      <c r="H259" s="29"/>
      <c r="I259" s="29"/>
      <c r="J259" s="29"/>
      <c r="K259" s="29"/>
      <c r="L259" s="30"/>
      <c r="M259" s="160"/>
      <c r="N259" s="161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7" t="s">
        <v>165</v>
      </c>
      <c r="AU259" s="17" t="s">
        <v>83</v>
      </c>
    </row>
    <row r="260" spans="1:65" s="13" customFormat="1">
      <c r="B260" s="162"/>
      <c r="D260" s="158" t="s">
        <v>167</v>
      </c>
      <c r="E260" s="163" t="s">
        <v>1</v>
      </c>
      <c r="F260" s="164" t="s">
        <v>691</v>
      </c>
      <c r="H260" s="165">
        <v>12.9</v>
      </c>
      <c r="L260" s="162"/>
      <c r="M260" s="166"/>
      <c r="N260" s="167"/>
      <c r="O260" s="167"/>
      <c r="P260" s="167"/>
      <c r="Q260" s="167"/>
      <c r="R260" s="167"/>
      <c r="S260" s="167"/>
      <c r="T260" s="168"/>
      <c r="AT260" s="163" t="s">
        <v>167</v>
      </c>
      <c r="AU260" s="163" t="s">
        <v>83</v>
      </c>
      <c r="AV260" s="13" t="s">
        <v>83</v>
      </c>
      <c r="AW260" s="13" t="s">
        <v>30</v>
      </c>
      <c r="AX260" s="13" t="s">
        <v>81</v>
      </c>
      <c r="AY260" s="163" t="s">
        <v>156</v>
      </c>
    </row>
    <row r="261" spans="1:65" s="13" customFormat="1">
      <c r="B261" s="162"/>
      <c r="D261" s="158" t="s">
        <v>167</v>
      </c>
      <c r="F261" s="164" t="s">
        <v>693</v>
      </c>
      <c r="H261" s="165">
        <v>13.029</v>
      </c>
      <c r="L261" s="162"/>
      <c r="M261" s="166"/>
      <c r="N261" s="167"/>
      <c r="O261" s="167"/>
      <c r="P261" s="167"/>
      <c r="Q261" s="167"/>
      <c r="R261" s="167"/>
      <c r="S261" s="167"/>
      <c r="T261" s="168"/>
      <c r="AT261" s="163" t="s">
        <v>167</v>
      </c>
      <c r="AU261" s="163" t="s">
        <v>83</v>
      </c>
      <c r="AV261" s="13" t="s">
        <v>83</v>
      </c>
      <c r="AW261" s="13" t="s">
        <v>3</v>
      </c>
      <c r="AX261" s="13" t="s">
        <v>81</v>
      </c>
      <c r="AY261" s="163" t="s">
        <v>156</v>
      </c>
    </row>
    <row r="262" spans="1:65" s="2" customFormat="1" ht="24" customHeight="1">
      <c r="A262" s="29"/>
      <c r="B262" s="145"/>
      <c r="C262" s="146" t="s">
        <v>386</v>
      </c>
      <c r="D262" s="146" t="s">
        <v>158</v>
      </c>
      <c r="E262" s="147" t="s">
        <v>327</v>
      </c>
      <c r="F262" s="148" t="s">
        <v>328</v>
      </c>
      <c r="G262" s="149" t="s">
        <v>291</v>
      </c>
      <c r="H262" s="150">
        <v>98.9</v>
      </c>
      <c r="I262" s="151">
        <v>388.09</v>
      </c>
      <c r="J262" s="151">
        <f>ROUND(I262*H262,2)</f>
        <v>38382.1</v>
      </c>
      <c r="K262" s="148" t="s">
        <v>162</v>
      </c>
      <c r="L262" s="30"/>
      <c r="M262" s="152" t="s">
        <v>1</v>
      </c>
      <c r="N262" s="153" t="s">
        <v>39</v>
      </c>
      <c r="O262" s="154">
        <v>0.216</v>
      </c>
      <c r="P262" s="154">
        <f>O262*H262</f>
        <v>21.362400000000001</v>
      </c>
      <c r="Q262" s="154">
        <v>0.1295</v>
      </c>
      <c r="R262" s="154">
        <f>Q262*H262</f>
        <v>12.807550000000001</v>
      </c>
      <c r="S262" s="154">
        <v>0</v>
      </c>
      <c r="T262" s="155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163</v>
      </c>
      <c r="AT262" s="156" t="s">
        <v>158</v>
      </c>
      <c r="AU262" s="156" t="s">
        <v>83</v>
      </c>
      <c r="AY262" s="17" t="s">
        <v>156</v>
      </c>
      <c r="BE262" s="157">
        <f>IF(N262="základní",J262,0)</f>
        <v>38382.1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81</v>
      </c>
      <c r="BK262" s="157">
        <f>ROUND(I262*H262,2)</f>
        <v>38382.1</v>
      </c>
      <c r="BL262" s="17" t="s">
        <v>163</v>
      </c>
      <c r="BM262" s="156" t="s">
        <v>694</v>
      </c>
    </row>
    <row r="263" spans="1:65" s="2" customFormat="1" ht="38.4">
      <c r="A263" s="29"/>
      <c r="B263" s="30"/>
      <c r="C263" s="29"/>
      <c r="D263" s="158" t="s">
        <v>165</v>
      </c>
      <c r="E263" s="29"/>
      <c r="F263" s="159" t="s">
        <v>330</v>
      </c>
      <c r="G263" s="29"/>
      <c r="H263" s="29"/>
      <c r="I263" s="29"/>
      <c r="J263" s="29"/>
      <c r="K263" s="29"/>
      <c r="L263" s="30"/>
      <c r="M263" s="160"/>
      <c r="N263" s="161"/>
      <c r="O263" s="55"/>
      <c r="P263" s="55"/>
      <c r="Q263" s="55"/>
      <c r="R263" s="55"/>
      <c r="S263" s="55"/>
      <c r="T263" s="5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165</v>
      </c>
      <c r="AU263" s="17" t="s">
        <v>83</v>
      </c>
    </row>
    <row r="264" spans="1:65" s="13" customFormat="1">
      <c r="B264" s="162"/>
      <c r="D264" s="158" t="s">
        <v>167</v>
      </c>
      <c r="E264" s="163" t="s">
        <v>1</v>
      </c>
      <c r="F264" s="164" t="s">
        <v>695</v>
      </c>
      <c r="H264" s="165">
        <v>98.9</v>
      </c>
      <c r="L264" s="162"/>
      <c r="M264" s="166"/>
      <c r="N264" s="167"/>
      <c r="O264" s="167"/>
      <c r="P264" s="167"/>
      <c r="Q264" s="167"/>
      <c r="R264" s="167"/>
      <c r="S264" s="167"/>
      <c r="T264" s="168"/>
      <c r="AT264" s="163" t="s">
        <v>167</v>
      </c>
      <c r="AU264" s="163" t="s">
        <v>83</v>
      </c>
      <c r="AV264" s="13" t="s">
        <v>83</v>
      </c>
      <c r="AW264" s="13" t="s">
        <v>30</v>
      </c>
      <c r="AX264" s="13" t="s">
        <v>81</v>
      </c>
      <c r="AY264" s="163" t="s">
        <v>156</v>
      </c>
    </row>
    <row r="265" spans="1:65" s="2" customFormat="1" ht="16.5" customHeight="1">
      <c r="A265" s="29"/>
      <c r="B265" s="145"/>
      <c r="C265" s="176" t="s">
        <v>394</v>
      </c>
      <c r="D265" s="176" t="s">
        <v>254</v>
      </c>
      <c r="E265" s="177" t="s">
        <v>333</v>
      </c>
      <c r="F265" s="178" t="s">
        <v>334</v>
      </c>
      <c r="G265" s="179" t="s">
        <v>291</v>
      </c>
      <c r="H265" s="180">
        <v>99.888999999999996</v>
      </c>
      <c r="I265" s="181">
        <v>119.51</v>
      </c>
      <c r="J265" s="181">
        <f>ROUND(I265*H265,2)</f>
        <v>11937.73</v>
      </c>
      <c r="K265" s="178" t="s">
        <v>162</v>
      </c>
      <c r="L265" s="182"/>
      <c r="M265" s="183" t="s">
        <v>1</v>
      </c>
      <c r="N265" s="184" t="s">
        <v>39</v>
      </c>
      <c r="O265" s="154">
        <v>0</v>
      </c>
      <c r="P265" s="154">
        <f>O265*H265</f>
        <v>0</v>
      </c>
      <c r="Q265" s="154">
        <v>4.4999999999999998E-2</v>
      </c>
      <c r="R265" s="154">
        <f>Q265*H265</f>
        <v>4.4950049999999999</v>
      </c>
      <c r="S265" s="154">
        <v>0</v>
      </c>
      <c r="T265" s="155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6" t="s">
        <v>208</v>
      </c>
      <c r="AT265" s="156" t="s">
        <v>254</v>
      </c>
      <c r="AU265" s="156" t="s">
        <v>83</v>
      </c>
      <c r="AY265" s="17" t="s">
        <v>156</v>
      </c>
      <c r="BE265" s="157">
        <f>IF(N265="základní",J265,0)</f>
        <v>11937.73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81</v>
      </c>
      <c r="BK265" s="157">
        <f>ROUND(I265*H265,2)</f>
        <v>11937.73</v>
      </c>
      <c r="BL265" s="17" t="s">
        <v>163</v>
      </c>
      <c r="BM265" s="156" t="s">
        <v>696</v>
      </c>
    </row>
    <row r="266" spans="1:65" s="2" customFormat="1">
      <c r="A266" s="29"/>
      <c r="B266" s="30"/>
      <c r="C266" s="29"/>
      <c r="D266" s="158" t="s">
        <v>165</v>
      </c>
      <c r="E266" s="29"/>
      <c r="F266" s="159" t="s">
        <v>334</v>
      </c>
      <c r="G266" s="29"/>
      <c r="H266" s="29"/>
      <c r="I266" s="29"/>
      <c r="J266" s="29"/>
      <c r="K266" s="29"/>
      <c r="L266" s="30"/>
      <c r="M266" s="160"/>
      <c r="N266" s="161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165</v>
      </c>
      <c r="AU266" s="17" t="s">
        <v>83</v>
      </c>
    </row>
    <row r="267" spans="1:65" s="13" customFormat="1">
      <c r="B267" s="162"/>
      <c r="D267" s="158" t="s">
        <v>167</v>
      </c>
      <c r="E267" s="163" t="s">
        <v>1</v>
      </c>
      <c r="F267" s="164" t="s">
        <v>695</v>
      </c>
      <c r="H267" s="165">
        <v>98.9</v>
      </c>
      <c r="L267" s="162"/>
      <c r="M267" s="166"/>
      <c r="N267" s="167"/>
      <c r="O267" s="167"/>
      <c r="P267" s="167"/>
      <c r="Q267" s="167"/>
      <c r="R267" s="167"/>
      <c r="S267" s="167"/>
      <c r="T267" s="168"/>
      <c r="AT267" s="163" t="s">
        <v>167</v>
      </c>
      <c r="AU267" s="163" t="s">
        <v>83</v>
      </c>
      <c r="AV267" s="13" t="s">
        <v>83</v>
      </c>
      <c r="AW267" s="13" t="s">
        <v>30</v>
      </c>
      <c r="AX267" s="13" t="s">
        <v>81</v>
      </c>
      <c r="AY267" s="163" t="s">
        <v>156</v>
      </c>
    </row>
    <row r="268" spans="1:65" s="13" customFormat="1">
      <c r="B268" s="162"/>
      <c r="D268" s="158" t="s">
        <v>167</v>
      </c>
      <c r="F268" s="164" t="s">
        <v>697</v>
      </c>
      <c r="H268" s="165">
        <v>99.888999999999996</v>
      </c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167</v>
      </c>
      <c r="AU268" s="163" t="s">
        <v>83</v>
      </c>
      <c r="AV268" s="13" t="s">
        <v>83</v>
      </c>
      <c r="AW268" s="13" t="s">
        <v>3</v>
      </c>
      <c r="AX268" s="13" t="s">
        <v>81</v>
      </c>
      <c r="AY268" s="163" t="s">
        <v>156</v>
      </c>
    </row>
    <row r="269" spans="1:65" s="2" customFormat="1" ht="24" customHeight="1">
      <c r="A269" s="29"/>
      <c r="B269" s="145"/>
      <c r="C269" s="146" t="s">
        <v>400</v>
      </c>
      <c r="D269" s="146" t="s">
        <v>158</v>
      </c>
      <c r="E269" s="147" t="s">
        <v>338</v>
      </c>
      <c r="F269" s="148" t="s">
        <v>339</v>
      </c>
      <c r="G269" s="149" t="s">
        <v>291</v>
      </c>
      <c r="H269" s="150">
        <v>12.5</v>
      </c>
      <c r="I269" s="151">
        <v>871.96</v>
      </c>
      <c r="J269" s="151">
        <f>ROUND(I269*H269,2)</f>
        <v>10899.5</v>
      </c>
      <c r="K269" s="148" t="s">
        <v>162</v>
      </c>
      <c r="L269" s="30"/>
      <c r="M269" s="152" t="s">
        <v>1</v>
      </c>
      <c r="N269" s="153" t="s">
        <v>39</v>
      </c>
      <c r="O269" s="154">
        <v>0.45500000000000002</v>
      </c>
      <c r="P269" s="154">
        <f>O269*H269</f>
        <v>5.6875</v>
      </c>
      <c r="Q269" s="154">
        <v>0.43819000000000002</v>
      </c>
      <c r="R269" s="154">
        <f>Q269*H269</f>
        <v>5.4773750000000003</v>
      </c>
      <c r="S269" s="154">
        <v>0</v>
      </c>
      <c r="T269" s="155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163</v>
      </c>
      <c r="AT269" s="156" t="s">
        <v>158</v>
      </c>
      <c r="AU269" s="156" t="s">
        <v>83</v>
      </c>
      <c r="AY269" s="17" t="s">
        <v>156</v>
      </c>
      <c r="BE269" s="157">
        <f>IF(N269="základní",J269,0)</f>
        <v>10899.5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81</v>
      </c>
      <c r="BK269" s="157">
        <f>ROUND(I269*H269,2)</f>
        <v>10899.5</v>
      </c>
      <c r="BL269" s="17" t="s">
        <v>163</v>
      </c>
      <c r="BM269" s="156" t="s">
        <v>698</v>
      </c>
    </row>
    <row r="270" spans="1:65" s="2" customFormat="1" ht="19.2">
      <c r="A270" s="29"/>
      <c r="B270" s="30"/>
      <c r="C270" s="29"/>
      <c r="D270" s="158" t="s">
        <v>165</v>
      </c>
      <c r="E270" s="29"/>
      <c r="F270" s="159" t="s">
        <v>341</v>
      </c>
      <c r="G270" s="29"/>
      <c r="H270" s="29"/>
      <c r="I270" s="29"/>
      <c r="J270" s="29"/>
      <c r="K270" s="29"/>
      <c r="L270" s="30"/>
      <c r="M270" s="160"/>
      <c r="N270" s="161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165</v>
      </c>
      <c r="AU270" s="17" t="s">
        <v>83</v>
      </c>
    </row>
    <row r="271" spans="1:65" s="13" customFormat="1">
      <c r="B271" s="162"/>
      <c r="D271" s="158" t="s">
        <v>167</v>
      </c>
      <c r="E271" s="163" t="s">
        <v>1</v>
      </c>
      <c r="F271" s="164" t="s">
        <v>686</v>
      </c>
      <c r="H271" s="165">
        <v>12.5</v>
      </c>
      <c r="L271" s="162"/>
      <c r="M271" s="166"/>
      <c r="N271" s="167"/>
      <c r="O271" s="167"/>
      <c r="P271" s="167"/>
      <c r="Q271" s="167"/>
      <c r="R271" s="167"/>
      <c r="S271" s="167"/>
      <c r="T271" s="168"/>
      <c r="AT271" s="163" t="s">
        <v>167</v>
      </c>
      <c r="AU271" s="163" t="s">
        <v>83</v>
      </c>
      <c r="AV271" s="13" t="s">
        <v>83</v>
      </c>
      <c r="AW271" s="13" t="s">
        <v>30</v>
      </c>
      <c r="AX271" s="13" t="s">
        <v>81</v>
      </c>
      <c r="AY271" s="163" t="s">
        <v>156</v>
      </c>
    </row>
    <row r="272" spans="1:65" s="2" customFormat="1" ht="24" customHeight="1">
      <c r="A272" s="29"/>
      <c r="B272" s="145"/>
      <c r="C272" s="176" t="s">
        <v>406</v>
      </c>
      <c r="D272" s="176" t="s">
        <v>254</v>
      </c>
      <c r="E272" s="177" t="s">
        <v>343</v>
      </c>
      <c r="F272" s="178" t="s">
        <v>344</v>
      </c>
      <c r="G272" s="179" t="s">
        <v>291</v>
      </c>
      <c r="H272" s="180">
        <v>12.5</v>
      </c>
      <c r="I272" s="181">
        <v>4233.13</v>
      </c>
      <c r="J272" s="181">
        <f>ROUND(I272*H272,2)</f>
        <v>52914.13</v>
      </c>
      <c r="K272" s="178" t="s">
        <v>1</v>
      </c>
      <c r="L272" s="182"/>
      <c r="M272" s="183" t="s">
        <v>1</v>
      </c>
      <c r="N272" s="184" t="s">
        <v>39</v>
      </c>
      <c r="O272" s="154">
        <v>0</v>
      </c>
      <c r="P272" s="154">
        <f>O272*H272</f>
        <v>0</v>
      </c>
      <c r="Q272" s="154">
        <v>0.192</v>
      </c>
      <c r="R272" s="154">
        <f>Q272*H272</f>
        <v>2.4</v>
      </c>
      <c r="S272" s="154">
        <v>0</v>
      </c>
      <c r="T272" s="155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6" t="s">
        <v>208</v>
      </c>
      <c r="AT272" s="156" t="s">
        <v>254</v>
      </c>
      <c r="AU272" s="156" t="s">
        <v>83</v>
      </c>
      <c r="AY272" s="17" t="s">
        <v>156</v>
      </c>
      <c r="BE272" s="157">
        <f>IF(N272="základní",J272,0)</f>
        <v>52914.13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81</v>
      </c>
      <c r="BK272" s="157">
        <f>ROUND(I272*H272,2)</f>
        <v>52914.13</v>
      </c>
      <c r="BL272" s="17" t="s">
        <v>163</v>
      </c>
      <c r="BM272" s="156" t="s">
        <v>699</v>
      </c>
    </row>
    <row r="273" spans="1:65" s="2" customFormat="1" ht="19.2">
      <c r="A273" s="29"/>
      <c r="B273" s="30"/>
      <c r="C273" s="29"/>
      <c r="D273" s="158" t="s">
        <v>165</v>
      </c>
      <c r="E273" s="29"/>
      <c r="F273" s="159" t="s">
        <v>346</v>
      </c>
      <c r="G273" s="29"/>
      <c r="H273" s="29"/>
      <c r="I273" s="29"/>
      <c r="J273" s="29"/>
      <c r="K273" s="29"/>
      <c r="L273" s="30"/>
      <c r="M273" s="160"/>
      <c r="N273" s="161"/>
      <c r="O273" s="55"/>
      <c r="P273" s="55"/>
      <c r="Q273" s="55"/>
      <c r="R273" s="55"/>
      <c r="S273" s="55"/>
      <c r="T273" s="5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7" t="s">
        <v>165</v>
      </c>
      <c r="AU273" s="17" t="s">
        <v>83</v>
      </c>
    </row>
    <row r="274" spans="1:65" s="13" customFormat="1">
      <c r="B274" s="162"/>
      <c r="D274" s="158" t="s">
        <v>167</v>
      </c>
      <c r="E274" s="163" t="s">
        <v>1</v>
      </c>
      <c r="F274" s="164" t="s">
        <v>686</v>
      </c>
      <c r="H274" s="165">
        <v>12.5</v>
      </c>
      <c r="L274" s="162"/>
      <c r="M274" s="166"/>
      <c r="N274" s="167"/>
      <c r="O274" s="167"/>
      <c r="P274" s="167"/>
      <c r="Q274" s="167"/>
      <c r="R274" s="167"/>
      <c r="S274" s="167"/>
      <c r="T274" s="168"/>
      <c r="AT274" s="163" t="s">
        <v>167</v>
      </c>
      <c r="AU274" s="163" t="s">
        <v>83</v>
      </c>
      <c r="AV274" s="13" t="s">
        <v>83</v>
      </c>
      <c r="AW274" s="13" t="s">
        <v>30</v>
      </c>
      <c r="AX274" s="13" t="s">
        <v>81</v>
      </c>
      <c r="AY274" s="163" t="s">
        <v>156</v>
      </c>
    </row>
    <row r="275" spans="1:65" s="12" customFormat="1" ht="20.85" customHeight="1">
      <c r="B275" s="133"/>
      <c r="D275" s="134" t="s">
        <v>73</v>
      </c>
      <c r="E275" s="143" t="s">
        <v>354</v>
      </c>
      <c r="F275" s="143" t="s">
        <v>355</v>
      </c>
      <c r="J275" s="144">
        <f>BK275</f>
        <v>531.4</v>
      </c>
      <c r="L275" s="133"/>
      <c r="M275" s="137"/>
      <c r="N275" s="138"/>
      <c r="O275" s="138"/>
      <c r="P275" s="139">
        <f>SUM(P276:P281)</f>
        <v>1.2976000000000001</v>
      </c>
      <c r="Q275" s="138"/>
      <c r="R275" s="139">
        <f>SUM(R276:R281)</f>
        <v>0</v>
      </c>
      <c r="S275" s="138"/>
      <c r="T275" s="140">
        <f>SUM(T276:T281)</f>
        <v>2.7139999999999995</v>
      </c>
      <c r="AR275" s="134" t="s">
        <v>81</v>
      </c>
      <c r="AT275" s="141" t="s">
        <v>73</v>
      </c>
      <c r="AU275" s="141" t="s">
        <v>83</v>
      </c>
      <c r="AY275" s="134" t="s">
        <v>156</v>
      </c>
      <c r="BK275" s="142">
        <f>SUM(BK276:BK281)</f>
        <v>531.4</v>
      </c>
    </row>
    <row r="276" spans="1:65" s="2" customFormat="1" ht="24" customHeight="1">
      <c r="A276" s="29"/>
      <c r="B276" s="145"/>
      <c r="C276" s="146" t="s">
        <v>413</v>
      </c>
      <c r="D276" s="146" t="s">
        <v>158</v>
      </c>
      <c r="E276" s="147" t="s">
        <v>700</v>
      </c>
      <c r="F276" s="148" t="s">
        <v>701</v>
      </c>
      <c r="G276" s="149" t="s">
        <v>225</v>
      </c>
      <c r="H276" s="150">
        <v>2</v>
      </c>
      <c r="I276" s="151">
        <v>64.91</v>
      </c>
      <c r="J276" s="151">
        <f>ROUND(I276*H276,2)</f>
        <v>129.82</v>
      </c>
      <c r="K276" s="148" t="s">
        <v>162</v>
      </c>
      <c r="L276" s="30"/>
      <c r="M276" s="152" t="s">
        <v>1</v>
      </c>
      <c r="N276" s="153" t="s">
        <v>39</v>
      </c>
      <c r="O276" s="154">
        <v>0.20799999999999999</v>
      </c>
      <c r="P276" s="154">
        <f>O276*H276</f>
        <v>0.41599999999999998</v>
      </c>
      <c r="Q276" s="154">
        <v>0</v>
      </c>
      <c r="R276" s="154">
        <f>Q276*H276</f>
        <v>0</v>
      </c>
      <c r="S276" s="154">
        <v>0.255</v>
      </c>
      <c r="T276" s="155">
        <f>S276*H276</f>
        <v>0.51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163</v>
      </c>
      <c r="AT276" s="156" t="s">
        <v>158</v>
      </c>
      <c r="AU276" s="156" t="s">
        <v>178</v>
      </c>
      <c r="AY276" s="17" t="s">
        <v>156</v>
      </c>
      <c r="BE276" s="157">
        <f>IF(N276="základní",J276,0)</f>
        <v>129.82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81</v>
      </c>
      <c r="BK276" s="157">
        <f>ROUND(I276*H276,2)</f>
        <v>129.82</v>
      </c>
      <c r="BL276" s="17" t="s">
        <v>163</v>
      </c>
      <c r="BM276" s="156" t="s">
        <v>702</v>
      </c>
    </row>
    <row r="277" spans="1:65" s="2" customFormat="1" ht="48">
      <c r="A277" s="29"/>
      <c r="B277" s="30"/>
      <c r="C277" s="29"/>
      <c r="D277" s="158" t="s">
        <v>165</v>
      </c>
      <c r="E277" s="29"/>
      <c r="F277" s="159" t="s">
        <v>703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165</v>
      </c>
      <c r="AU277" s="17" t="s">
        <v>178</v>
      </c>
    </row>
    <row r="278" spans="1:65" s="13" customFormat="1">
      <c r="B278" s="162"/>
      <c r="D278" s="158" t="s">
        <v>167</v>
      </c>
      <c r="E278" s="163" t="s">
        <v>1</v>
      </c>
      <c r="F278" s="164" t="s">
        <v>83</v>
      </c>
      <c r="H278" s="165">
        <v>2</v>
      </c>
      <c r="L278" s="162"/>
      <c r="M278" s="166"/>
      <c r="N278" s="167"/>
      <c r="O278" s="167"/>
      <c r="P278" s="167"/>
      <c r="Q278" s="167"/>
      <c r="R278" s="167"/>
      <c r="S278" s="167"/>
      <c r="T278" s="168"/>
      <c r="AT278" s="163" t="s">
        <v>167</v>
      </c>
      <c r="AU278" s="163" t="s">
        <v>178</v>
      </c>
      <c r="AV278" s="13" t="s">
        <v>83</v>
      </c>
      <c r="AW278" s="13" t="s">
        <v>30</v>
      </c>
      <c r="AX278" s="13" t="s">
        <v>81</v>
      </c>
      <c r="AY278" s="163" t="s">
        <v>156</v>
      </c>
    </row>
    <row r="279" spans="1:65" s="2" customFormat="1" ht="24" customHeight="1">
      <c r="A279" s="29"/>
      <c r="B279" s="145"/>
      <c r="C279" s="146" t="s">
        <v>418</v>
      </c>
      <c r="D279" s="146" t="s">
        <v>158</v>
      </c>
      <c r="E279" s="147" t="s">
        <v>370</v>
      </c>
      <c r="F279" s="148" t="s">
        <v>371</v>
      </c>
      <c r="G279" s="149" t="s">
        <v>225</v>
      </c>
      <c r="H279" s="150">
        <v>7.6</v>
      </c>
      <c r="I279" s="151">
        <v>52.84</v>
      </c>
      <c r="J279" s="151">
        <f>ROUND(I279*H279,2)</f>
        <v>401.58</v>
      </c>
      <c r="K279" s="148" t="s">
        <v>162</v>
      </c>
      <c r="L279" s="30"/>
      <c r="M279" s="152" t="s">
        <v>1</v>
      </c>
      <c r="N279" s="153" t="s">
        <v>39</v>
      </c>
      <c r="O279" s="154">
        <v>0.11600000000000001</v>
      </c>
      <c r="P279" s="154">
        <f>O279*H279</f>
        <v>0.88160000000000005</v>
      </c>
      <c r="Q279" s="154">
        <v>0</v>
      </c>
      <c r="R279" s="154">
        <f>Q279*H279</f>
        <v>0</v>
      </c>
      <c r="S279" s="154">
        <v>0.28999999999999998</v>
      </c>
      <c r="T279" s="155">
        <f>S279*H279</f>
        <v>2.2039999999999997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163</v>
      </c>
      <c r="AT279" s="156" t="s">
        <v>158</v>
      </c>
      <c r="AU279" s="156" t="s">
        <v>178</v>
      </c>
      <c r="AY279" s="17" t="s">
        <v>156</v>
      </c>
      <c r="BE279" s="157">
        <f>IF(N279="základní",J279,0)</f>
        <v>401.58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81</v>
      </c>
      <c r="BK279" s="157">
        <f>ROUND(I279*H279,2)</f>
        <v>401.58</v>
      </c>
      <c r="BL279" s="17" t="s">
        <v>163</v>
      </c>
      <c r="BM279" s="156" t="s">
        <v>704</v>
      </c>
    </row>
    <row r="280" spans="1:65" s="2" customFormat="1" ht="38.4">
      <c r="A280" s="29"/>
      <c r="B280" s="30"/>
      <c r="C280" s="29"/>
      <c r="D280" s="158" t="s">
        <v>165</v>
      </c>
      <c r="E280" s="29"/>
      <c r="F280" s="159" t="s">
        <v>373</v>
      </c>
      <c r="G280" s="29"/>
      <c r="H280" s="29"/>
      <c r="I280" s="29"/>
      <c r="J280" s="29"/>
      <c r="K280" s="29"/>
      <c r="L280" s="30"/>
      <c r="M280" s="160"/>
      <c r="N280" s="161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165</v>
      </c>
      <c r="AU280" s="17" t="s">
        <v>178</v>
      </c>
    </row>
    <row r="281" spans="1:65" s="13" customFormat="1">
      <c r="B281" s="162"/>
      <c r="D281" s="158" t="s">
        <v>167</v>
      </c>
      <c r="E281" s="163" t="s">
        <v>1</v>
      </c>
      <c r="F281" s="164" t="s">
        <v>705</v>
      </c>
      <c r="H281" s="165">
        <v>7.6</v>
      </c>
      <c r="L281" s="162"/>
      <c r="M281" s="166"/>
      <c r="N281" s="167"/>
      <c r="O281" s="167"/>
      <c r="P281" s="167"/>
      <c r="Q281" s="167"/>
      <c r="R281" s="167"/>
      <c r="S281" s="167"/>
      <c r="T281" s="168"/>
      <c r="AT281" s="163" t="s">
        <v>167</v>
      </c>
      <c r="AU281" s="163" t="s">
        <v>178</v>
      </c>
      <c r="AV281" s="13" t="s">
        <v>83</v>
      </c>
      <c r="AW281" s="13" t="s">
        <v>30</v>
      </c>
      <c r="AX281" s="13" t="s">
        <v>81</v>
      </c>
      <c r="AY281" s="163" t="s">
        <v>156</v>
      </c>
    </row>
    <row r="282" spans="1:65" s="12" customFormat="1" ht="22.95" customHeight="1">
      <c r="B282" s="133"/>
      <c r="D282" s="134" t="s">
        <v>73</v>
      </c>
      <c r="E282" s="143" t="s">
        <v>392</v>
      </c>
      <c r="F282" s="143" t="s">
        <v>393</v>
      </c>
      <c r="J282" s="144">
        <f>BK282</f>
        <v>1206.1999999999998</v>
      </c>
      <c r="L282" s="133"/>
      <c r="M282" s="137"/>
      <c r="N282" s="138"/>
      <c r="O282" s="138"/>
      <c r="P282" s="139">
        <f>SUM(P283:P300)</f>
        <v>0.19526199999999999</v>
      </c>
      <c r="Q282" s="138"/>
      <c r="R282" s="139">
        <f>SUM(R283:R300)</f>
        <v>0</v>
      </c>
      <c r="S282" s="138"/>
      <c r="T282" s="140">
        <f>SUM(T283:T300)</f>
        <v>0</v>
      </c>
      <c r="AR282" s="134" t="s">
        <v>81</v>
      </c>
      <c r="AT282" s="141" t="s">
        <v>73</v>
      </c>
      <c r="AU282" s="141" t="s">
        <v>81</v>
      </c>
      <c r="AY282" s="134" t="s">
        <v>156</v>
      </c>
      <c r="BK282" s="142">
        <f>SUM(BK283:BK300)</f>
        <v>1206.1999999999998</v>
      </c>
    </row>
    <row r="283" spans="1:65" s="2" customFormat="1" ht="16.5" customHeight="1">
      <c r="A283" s="29"/>
      <c r="B283" s="145"/>
      <c r="C283" s="146" t="s">
        <v>310</v>
      </c>
      <c r="D283" s="146" t="s">
        <v>158</v>
      </c>
      <c r="E283" s="147" t="s">
        <v>395</v>
      </c>
      <c r="F283" s="148" t="s">
        <v>396</v>
      </c>
      <c r="G283" s="149" t="s">
        <v>217</v>
      </c>
      <c r="H283" s="150">
        <v>2.2040000000000002</v>
      </c>
      <c r="I283" s="151">
        <v>81.58</v>
      </c>
      <c r="J283" s="151">
        <f>ROUND(I283*H283,2)</f>
        <v>179.8</v>
      </c>
      <c r="K283" s="148" t="s">
        <v>162</v>
      </c>
      <c r="L283" s="30"/>
      <c r="M283" s="152" t="s">
        <v>1</v>
      </c>
      <c r="N283" s="153" t="s">
        <v>39</v>
      </c>
      <c r="O283" s="154">
        <v>0.03</v>
      </c>
      <c r="P283" s="154">
        <f>O283*H283</f>
        <v>6.6119999999999998E-2</v>
      </c>
      <c r="Q283" s="154">
        <v>0</v>
      </c>
      <c r="R283" s="154">
        <f>Q283*H283</f>
        <v>0</v>
      </c>
      <c r="S283" s="154">
        <v>0</v>
      </c>
      <c r="T283" s="155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163</v>
      </c>
      <c r="AT283" s="156" t="s">
        <v>158</v>
      </c>
      <c r="AU283" s="156" t="s">
        <v>83</v>
      </c>
      <c r="AY283" s="17" t="s">
        <v>156</v>
      </c>
      <c r="BE283" s="157">
        <f>IF(N283="základní",J283,0)</f>
        <v>179.8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81</v>
      </c>
      <c r="BK283" s="157">
        <f>ROUND(I283*H283,2)</f>
        <v>179.8</v>
      </c>
      <c r="BL283" s="17" t="s">
        <v>163</v>
      </c>
      <c r="BM283" s="156" t="s">
        <v>706</v>
      </c>
    </row>
    <row r="284" spans="1:65" s="2" customFormat="1" ht="28.8">
      <c r="A284" s="29"/>
      <c r="B284" s="30"/>
      <c r="C284" s="29"/>
      <c r="D284" s="158" t="s">
        <v>165</v>
      </c>
      <c r="E284" s="29"/>
      <c r="F284" s="159" t="s">
        <v>398</v>
      </c>
      <c r="G284" s="29"/>
      <c r="H284" s="29"/>
      <c r="I284" s="29"/>
      <c r="J284" s="29"/>
      <c r="K284" s="29"/>
      <c r="L284" s="30"/>
      <c r="M284" s="160"/>
      <c r="N284" s="161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165</v>
      </c>
      <c r="AU284" s="17" t="s">
        <v>83</v>
      </c>
    </row>
    <row r="285" spans="1:65" s="13" customFormat="1">
      <c r="B285" s="162"/>
      <c r="D285" s="158" t="s">
        <v>167</v>
      </c>
      <c r="E285" s="163" t="s">
        <v>1</v>
      </c>
      <c r="F285" s="164" t="s">
        <v>707</v>
      </c>
      <c r="H285" s="165">
        <v>2.2040000000000002</v>
      </c>
      <c r="L285" s="162"/>
      <c r="M285" s="166"/>
      <c r="N285" s="167"/>
      <c r="O285" s="167"/>
      <c r="P285" s="167"/>
      <c r="Q285" s="167"/>
      <c r="R285" s="167"/>
      <c r="S285" s="167"/>
      <c r="T285" s="168"/>
      <c r="AT285" s="163" t="s">
        <v>167</v>
      </c>
      <c r="AU285" s="163" t="s">
        <v>83</v>
      </c>
      <c r="AV285" s="13" t="s">
        <v>83</v>
      </c>
      <c r="AW285" s="13" t="s">
        <v>30</v>
      </c>
      <c r="AX285" s="13" t="s">
        <v>81</v>
      </c>
      <c r="AY285" s="163" t="s">
        <v>156</v>
      </c>
    </row>
    <row r="286" spans="1:65" s="2" customFormat="1" ht="24" customHeight="1">
      <c r="A286" s="29"/>
      <c r="B286" s="145"/>
      <c r="C286" s="146" t="s">
        <v>429</v>
      </c>
      <c r="D286" s="146" t="s">
        <v>158</v>
      </c>
      <c r="E286" s="147" t="s">
        <v>401</v>
      </c>
      <c r="F286" s="148" t="s">
        <v>402</v>
      </c>
      <c r="G286" s="149" t="s">
        <v>217</v>
      </c>
      <c r="H286" s="150">
        <v>41.875999999999998</v>
      </c>
      <c r="I286" s="151">
        <v>7.37</v>
      </c>
      <c r="J286" s="151">
        <f>ROUND(I286*H286,2)</f>
        <v>308.63</v>
      </c>
      <c r="K286" s="148" t="s">
        <v>162</v>
      </c>
      <c r="L286" s="30"/>
      <c r="M286" s="152" t="s">
        <v>1</v>
      </c>
      <c r="N286" s="153" t="s">
        <v>39</v>
      </c>
      <c r="O286" s="154">
        <v>2E-3</v>
      </c>
      <c r="P286" s="154">
        <f>O286*H286</f>
        <v>8.3751999999999993E-2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163</v>
      </c>
      <c r="AT286" s="156" t="s">
        <v>158</v>
      </c>
      <c r="AU286" s="156" t="s">
        <v>83</v>
      </c>
      <c r="AY286" s="17" t="s">
        <v>156</v>
      </c>
      <c r="BE286" s="157">
        <f>IF(N286="základní",J286,0)</f>
        <v>308.63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81</v>
      </c>
      <c r="BK286" s="157">
        <f>ROUND(I286*H286,2)</f>
        <v>308.63</v>
      </c>
      <c r="BL286" s="17" t="s">
        <v>163</v>
      </c>
      <c r="BM286" s="156" t="s">
        <v>708</v>
      </c>
    </row>
    <row r="287" spans="1:65" s="2" customFormat="1" ht="28.8">
      <c r="A287" s="29"/>
      <c r="B287" s="30"/>
      <c r="C287" s="29"/>
      <c r="D287" s="158" t="s">
        <v>165</v>
      </c>
      <c r="E287" s="29"/>
      <c r="F287" s="159" t="s">
        <v>404</v>
      </c>
      <c r="G287" s="29"/>
      <c r="H287" s="29"/>
      <c r="I287" s="29"/>
      <c r="J287" s="29"/>
      <c r="K287" s="29"/>
      <c r="L287" s="30"/>
      <c r="M287" s="160"/>
      <c r="N287" s="161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165</v>
      </c>
      <c r="AU287" s="17" t="s">
        <v>83</v>
      </c>
    </row>
    <row r="288" spans="1:65" s="13" customFormat="1">
      <c r="B288" s="162"/>
      <c r="D288" s="158" t="s">
        <v>167</v>
      </c>
      <c r="E288" s="163" t="s">
        <v>1</v>
      </c>
      <c r="F288" s="164" t="s">
        <v>709</v>
      </c>
      <c r="H288" s="165">
        <v>41.875999999999998</v>
      </c>
      <c r="L288" s="162"/>
      <c r="M288" s="166"/>
      <c r="N288" s="167"/>
      <c r="O288" s="167"/>
      <c r="P288" s="167"/>
      <c r="Q288" s="167"/>
      <c r="R288" s="167"/>
      <c r="S288" s="167"/>
      <c r="T288" s="168"/>
      <c r="AT288" s="163" t="s">
        <v>167</v>
      </c>
      <c r="AU288" s="163" t="s">
        <v>83</v>
      </c>
      <c r="AV288" s="13" t="s">
        <v>83</v>
      </c>
      <c r="AW288" s="13" t="s">
        <v>30</v>
      </c>
      <c r="AX288" s="13" t="s">
        <v>81</v>
      </c>
      <c r="AY288" s="163" t="s">
        <v>156</v>
      </c>
    </row>
    <row r="289" spans="1:65" s="2" customFormat="1" ht="16.5" customHeight="1">
      <c r="A289" s="29"/>
      <c r="B289" s="145"/>
      <c r="C289" s="146" t="s">
        <v>435</v>
      </c>
      <c r="D289" s="146" t="s">
        <v>158</v>
      </c>
      <c r="E289" s="147" t="s">
        <v>407</v>
      </c>
      <c r="F289" s="148" t="s">
        <v>408</v>
      </c>
      <c r="G289" s="149" t="s">
        <v>217</v>
      </c>
      <c r="H289" s="150">
        <v>0.51</v>
      </c>
      <c r="I289" s="151">
        <v>132.29</v>
      </c>
      <c r="J289" s="151">
        <f>ROUND(I289*H289,2)</f>
        <v>67.47</v>
      </c>
      <c r="K289" s="148" t="s">
        <v>162</v>
      </c>
      <c r="L289" s="30"/>
      <c r="M289" s="152" t="s">
        <v>1</v>
      </c>
      <c r="N289" s="153" t="s">
        <v>39</v>
      </c>
      <c r="O289" s="154">
        <v>3.2000000000000001E-2</v>
      </c>
      <c r="P289" s="154">
        <f>O289*H289</f>
        <v>1.6320000000000001E-2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163</v>
      </c>
      <c r="AT289" s="156" t="s">
        <v>158</v>
      </c>
      <c r="AU289" s="156" t="s">
        <v>83</v>
      </c>
      <c r="AY289" s="17" t="s">
        <v>156</v>
      </c>
      <c r="BE289" s="157">
        <f>IF(N289="základní",J289,0)</f>
        <v>67.47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81</v>
      </c>
      <c r="BK289" s="157">
        <f>ROUND(I289*H289,2)</f>
        <v>67.47</v>
      </c>
      <c r="BL289" s="17" t="s">
        <v>163</v>
      </c>
      <c r="BM289" s="156" t="s">
        <v>710</v>
      </c>
    </row>
    <row r="290" spans="1:65" s="2" customFormat="1" ht="28.8">
      <c r="A290" s="29"/>
      <c r="B290" s="30"/>
      <c r="C290" s="29"/>
      <c r="D290" s="158" t="s">
        <v>165</v>
      </c>
      <c r="E290" s="29"/>
      <c r="F290" s="159" t="s">
        <v>410</v>
      </c>
      <c r="G290" s="29"/>
      <c r="H290" s="29"/>
      <c r="I290" s="29"/>
      <c r="J290" s="29"/>
      <c r="K290" s="29"/>
      <c r="L290" s="30"/>
      <c r="M290" s="160"/>
      <c r="N290" s="161"/>
      <c r="O290" s="55"/>
      <c r="P290" s="55"/>
      <c r="Q290" s="55"/>
      <c r="R290" s="55"/>
      <c r="S290" s="55"/>
      <c r="T290" s="5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T290" s="17" t="s">
        <v>165</v>
      </c>
      <c r="AU290" s="17" t="s">
        <v>83</v>
      </c>
    </row>
    <row r="291" spans="1:65" s="13" customFormat="1">
      <c r="B291" s="162"/>
      <c r="D291" s="158" t="s">
        <v>167</v>
      </c>
      <c r="E291" s="163" t="s">
        <v>1</v>
      </c>
      <c r="F291" s="164" t="s">
        <v>711</v>
      </c>
      <c r="H291" s="165">
        <v>0.51</v>
      </c>
      <c r="L291" s="162"/>
      <c r="M291" s="166"/>
      <c r="N291" s="167"/>
      <c r="O291" s="167"/>
      <c r="P291" s="167"/>
      <c r="Q291" s="167"/>
      <c r="R291" s="167"/>
      <c r="S291" s="167"/>
      <c r="T291" s="168"/>
      <c r="AT291" s="163" t="s">
        <v>167</v>
      </c>
      <c r="AU291" s="163" t="s">
        <v>83</v>
      </c>
      <c r="AV291" s="13" t="s">
        <v>83</v>
      </c>
      <c r="AW291" s="13" t="s">
        <v>30</v>
      </c>
      <c r="AX291" s="13" t="s">
        <v>81</v>
      </c>
      <c r="AY291" s="163" t="s">
        <v>156</v>
      </c>
    </row>
    <row r="292" spans="1:65" s="2" customFormat="1" ht="24" customHeight="1">
      <c r="A292" s="29"/>
      <c r="B292" s="145"/>
      <c r="C292" s="146" t="s">
        <v>712</v>
      </c>
      <c r="D292" s="146" t="s">
        <v>158</v>
      </c>
      <c r="E292" s="147" t="s">
        <v>414</v>
      </c>
      <c r="F292" s="148" t="s">
        <v>415</v>
      </c>
      <c r="G292" s="149" t="s">
        <v>217</v>
      </c>
      <c r="H292" s="150">
        <v>9.69</v>
      </c>
      <c r="I292" s="151">
        <v>11.04</v>
      </c>
      <c r="J292" s="151">
        <f>ROUND(I292*H292,2)</f>
        <v>106.98</v>
      </c>
      <c r="K292" s="148" t="s">
        <v>162</v>
      </c>
      <c r="L292" s="30"/>
      <c r="M292" s="152" t="s">
        <v>1</v>
      </c>
      <c r="N292" s="153" t="s">
        <v>39</v>
      </c>
      <c r="O292" s="154">
        <v>3.0000000000000001E-3</v>
      </c>
      <c r="P292" s="154">
        <f>O292*H292</f>
        <v>2.9069999999999999E-2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6" t="s">
        <v>163</v>
      </c>
      <c r="AT292" s="156" t="s">
        <v>158</v>
      </c>
      <c r="AU292" s="156" t="s">
        <v>83</v>
      </c>
      <c r="AY292" s="17" t="s">
        <v>156</v>
      </c>
      <c r="BE292" s="157">
        <f>IF(N292="základní",J292,0)</f>
        <v>106.98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7" t="s">
        <v>81</v>
      </c>
      <c r="BK292" s="157">
        <f>ROUND(I292*H292,2)</f>
        <v>106.98</v>
      </c>
      <c r="BL292" s="17" t="s">
        <v>163</v>
      </c>
      <c r="BM292" s="156" t="s">
        <v>713</v>
      </c>
    </row>
    <row r="293" spans="1:65" s="2" customFormat="1" ht="28.8">
      <c r="A293" s="29"/>
      <c r="B293" s="30"/>
      <c r="C293" s="29"/>
      <c r="D293" s="158" t="s">
        <v>165</v>
      </c>
      <c r="E293" s="29"/>
      <c r="F293" s="159" t="s">
        <v>404</v>
      </c>
      <c r="G293" s="29"/>
      <c r="H293" s="29"/>
      <c r="I293" s="29"/>
      <c r="J293" s="29"/>
      <c r="K293" s="29"/>
      <c r="L293" s="30"/>
      <c r="M293" s="160"/>
      <c r="N293" s="161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165</v>
      </c>
      <c r="AU293" s="17" t="s">
        <v>83</v>
      </c>
    </row>
    <row r="294" spans="1:65" s="13" customFormat="1">
      <c r="B294" s="162"/>
      <c r="D294" s="158" t="s">
        <v>167</v>
      </c>
      <c r="E294" s="163" t="s">
        <v>1</v>
      </c>
      <c r="F294" s="164" t="s">
        <v>714</v>
      </c>
      <c r="H294" s="165">
        <v>9.69</v>
      </c>
      <c r="L294" s="162"/>
      <c r="M294" s="166"/>
      <c r="N294" s="167"/>
      <c r="O294" s="167"/>
      <c r="P294" s="167"/>
      <c r="Q294" s="167"/>
      <c r="R294" s="167"/>
      <c r="S294" s="167"/>
      <c r="T294" s="168"/>
      <c r="AT294" s="163" t="s">
        <v>167</v>
      </c>
      <c r="AU294" s="163" t="s">
        <v>83</v>
      </c>
      <c r="AV294" s="13" t="s">
        <v>83</v>
      </c>
      <c r="AW294" s="13" t="s">
        <v>30</v>
      </c>
      <c r="AX294" s="13" t="s">
        <v>81</v>
      </c>
      <c r="AY294" s="163" t="s">
        <v>156</v>
      </c>
    </row>
    <row r="295" spans="1:65" s="2" customFormat="1" ht="24" customHeight="1">
      <c r="A295" s="29"/>
      <c r="B295" s="145"/>
      <c r="C295" s="146" t="s">
        <v>715</v>
      </c>
      <c r="D295" s="146" t="s">
        <v>158</v>
      </c>
      <c r="E295" s="147" t="s">
        <v>419</v>
      </c>
      <c r="F295" s="148" t="s">
        <v>420</v>
      </c>
      <c r="G295" s="149" t="s">
        <v>217</v>
      </c>
      <c r="H295" s="150">
        <v>0.51</v>
      </c>
      <c r="I295" s="151">
        <v>269.94</v>
      </c>
      <c r="J295" s="151">
        <f>ROUND(I295*H295,2)</f>
        <v>137.66999999999999</v>
      </c>
      <c r="K295" s="148" t="s">
        <v>162</v>
      </c>
      <c r="L295" s="30"/>
      <c r="M295" s="152" t="s">
        <v>1</v>
      </c>
      <c r="N295" s="153" t="s">
        <v>39</v>
      </c>
      <c r="O295" s="154">
        <v>0</v>
      </c>
      <c r="P295" s="154">
        <f>O295*H295</f>
        <v>0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6" t="s">
        <v>163</v>
      </c>
      <c r="AT295" s="156" t="s">
        <v>158</v>
      </c>
      <c r="AU295" s="156" t="s">
        <v>83</v>
      </c>
      <c r="AY295" s="17" t="s">
        <v>156</v>
      </c>
      <c r="BE295" s="157">
        <f>IF(N295="základní",J295,0)</f>
        <v>137.66999999999999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7" t="s">
        <v>81</v>
      </c>
      <c r="BK295" s="157">
        <f>ROUND(I295*H295,2)</f>
        <v>137.66999999999999</v>
      </c>
      <c r="BL295" s="17" t="s">
        <v>163</v>
      </c>
      <c r="BM295" s="156" t="s">
        <v>716</v>
      </c>
    </row>
    <row r="296" spans="1:65" s="2" customFormat="1" ht="28.8">
      <c r="A296" s="29"/>
      <c r="B296" s="30"/>
      <c r="C296" s="29"/>
      <c r="D296" s="158" t="s">
        <v>165</v>
      </c>
      <c r="E296" s="29"/>
      <c r="F296" s="159" t="s">
        <v>422</v>
      </c>
      <c r="G296" s="29"/>
      <c r="H296" s="29"/>
      <c r="I296" s="29"/>
      <c r="J296" s="29"/>
      <c r="K296" s="29"/>
      <c r="L296" s="30"/>
      <c r="M296" s="160"/>
      <c r="N296" s="161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165</v>
      </c>
      <c r="AU296" s="17" t="s">
        <v>83</v>
      </c>
    </row>
    <row r="297" spans="1:65" s="13" customFormat="1">
      <c r="B297" s="162"/>
      <c r="D297" s="158" t="s">
        <v>167</v>
      </c>
      <c r="E297" s="163" t="s">
        <v>1</v>
      </c>
      <c r="F297" s="164" t="s">
        <v>711</v>
      </c>
      <c r="H297" s="165">
        <v>0.51</v>
      </c>
      <c r="L297" s="162"/>
      <c r="M297" s="166"/>
      <c r="N297" s="167"/>
      <c r="O297" s="167"/>
      <c r="P297" s="167"/>
      <c r="Q297" s="167"/>
      <c r="R297" s="167"/>
      <c r="S297" s="167"/>
      <c r="T297" s="168"/>
      <c r="AT297" s="163" t="s">
        <v>167</v>
      </c>
      <c r="AU297" s="163" t="s">
        <v>83</v>
      </c>
      <c r="AV297" s="13" t="s">
        <v>83</v>
      </c>
      <c r="AW297" s="13" t="s">
        <v>30</v>
      </c>
      <c r="AX297" s="13" t="s">
        <v>81</v>
      </c>
      <c r="AY297" s="163" t="s">
        <v>156</v>
      </c>
    </row>
    <row r="298" spans="1:65" s="2" customFormat="1" ht="24" customHeight="1">
      <c r="A298" s="29"/>
      <c r="B298" s="145"/>
      <c r="C298" s="146" t="s">
        <v>717</v>
      </c>
      <c r="D298" s="146" t="s">
        <v>158</v>
      </c>
      <c r="E298" s="147" t="s">
        <v>430</v>
      </c>
      <c r="F298" s="148" t="s">
        <v>431</v>
      </c>
      <c r="G298" s="149" t="s">
        <v>217</v>
      </c>
      <c r="H298" s="150">
        <v>2.2040000000000002</v>
      </c>
      <c r="I298" s="151">
        <v>184.05</v>
      </c>
      <c r="J298" s="151">
        <f>ROUND(I298*H298,2)</f>
        <v>405.65</v>
      </c>
      <c r="K298" s="148" t="s">
        <v>162</v>
      </c>
      <c r="L298" s="30"/>
      <c r="M298" s="152" t="s">
        <v>1</v>
      </c>
      <c r="N298" s="153" t="s">
        <v>39</v>
      </c>
      <c r="O298" s="154">
        <v>0</v>
      </c>
      <c r="P298" s="154">
        <f>O298*H298</f>
        <v>0</v>
      </c>
      <c r="Q298" s="154">
        <v>0</v>
      </c>
      <c r="R298" s="154">
        <f>Q298*H298</f>
        <v>0</v>
      </c>
      <c r="S298" s="154">
        <v>0</v>
      </c>
      <c r="T298" s="155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6" t="s">
        <v>163</v>
      </c>
      <c r="AT298" s="156" t="s">
        <v>158</v>
      </c>
      <c r="AU298" s="156" t="s">
        <v>83</v>
      </c>
      <c r="AY298" s="17" t="s">
        <v>156</v>
      </c>
      <c r="BE298" s="157">
        <f>IF(N298="základní",J298,0)</f>
        <v>405.65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7" t="s">
        <v>81</v>
      </c>
      <c r="BK298" s="157">
        <f>ROUND(I298*H298,2)</f>
        <v>405.65</v>
      </c>
      <c r="BL298" s="17" t="s">
        <v>163</v>
      </c>
      <c r="BM298" s="156" t="s">
        <v>718</v>
      </c>
    </row>
    <row r="299" spans="1:65" s="2" customFormat="1" ht="28.8">
      <c r="A299" s="29"/>
      <c r="B299" s="30"/>
      <c r="C299" s="29"/>
      <c r="D299" s="158" t="s">
        <v>165</v>
      </c>
      <c r="E299" s="29"/>
      <c r="F299" s="159" t="s">
        <v>219</v>
      </c>
      <c r="G299" s="29"/>
      <c r="H299" s="29"/>
      <c r="I299" s="29"/>
      <c r="J299" s="29"/>
      <c r="K299" s="29"/>
      <c r="L299" s="30"/>
      <c r="M299" s="160"/>
      <c r="N299" s="161"/>
      <c r="O299" s="55"/>
      <c r="P299" s="55"/>
      <c r="Q299" s="55"/>
      <c r="R299" s="55"/>
      <c r="S299" s="55"/>
      <c r="T299" s="5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T299" s="17" t="s">
        <v>165</v>
      </c>
      <c r="AU299" s="17" t="s">
        <v>83</v>
      </c>
    </row>
    <row r="300" spans="1:65" s="13" customFormat="1">
      <c r="B300" s="162"/>
      <c r="D300" s="158" t="s">
        <v>167</v>
      </c>
      <c r="E300" s="163" t="s">
        <v>1</v>
      </c>
      <c r="F300" s="164" t="s">
        <v>707</v>
      </c>
      <c r="H300" s="165">
        <v>2.2040000000000002</v>
      </c>
      <c r="L300" s="162"/>
      <c r="M300" s="166"/>
      <c r="N300" s="167"/>
      <c r="O300" s="167"/>
      <c r="P300" s="167"/>
      <c r="Q300" s="167"/>
      <c r="R300" s="167"/>
      <c r="S300" s="167"/>
      <c r="T300" s="168"/>
      <c r="AT300" s="163" t="s">
        <v>167</v>
      </c>
      <c r="AU300" s="163" t="s">
        <v>83</v>
      </c>
      <c r="AV300" s="13" t="s">
        <v>83</v>
      </c>
      <c r="AW300" s="13" t="s">
        <v>30</v>
      </c>
      <c r="AX300" s="13" t="s">
        <v>81</v>
      </c>
      <c r="AY300" s="163" t="s">
        <v>156</v>
      </c>
    </row>
    <row r="301" spans="1:65" s="12" customFormat="1" ht="22.95" customHeight="1">
      <c r="B301" s="133"/>
      <c r="D301" s="134" t="s">
        <v>73</v>
      </c>
      <c r="E301" s="143" t="s">
        <v>433</v>
      </c>
      <c r="F301" s="143" t="s">
        <v>434</v>
      </c>
      <c r="J301" s="144">
        <f>BK301</f>
        <v>9894.7099999999991</v>
      </c>
      <c r="L301" s="133"/>
      <c r="M301" s="137"/>
      <c r="N301" s="138"/>
      <c r="O301" s="138"/>
      <c r="P301" s="139">
        <f>SUM(P302:P303)</f>
        <v>23.457539000000004</v>
      </c>
      <c r="Q301" s="138"/>
      <c r="R301" s="139">
        <f>SUM(R302:R303)</f>
        <v>0</v>
      </c>
      <c r="S301" s="138"/>
      <c r="T301" s="140">
        <f>SUM(T302:T303)</f>
        <v>0</v>
      </c>
      <c r="AR301" s="134" t="s">
        <v>81</v>
      </c>
      <c r="AT301" s="141" t="s">
        <v>73</v>
      </c>
      <c r="AU301" s="141" t="s">
        <v>81</v>
      </c>
      <c r="AY301" s="134" t="s">
        <v>156</v>
      </c>
      <c r="BK301" s="142">
        <f>SUM(BK302:BK303)</f>
        <v>9894.7099999999991</v>
      </c>
    </row>
    <row r="302" spans="1:65" s="2" customFormat="1" ht="24" customHeight="1">
      <c r="A302" s="29"/>
      <c r="B302" s="145"/>
      <c r="C302" s="146" t="s">
        <v>719</v>
      </c>
      <c r="D302" s="146" t="s">
        <v>158</v>
      </c>
      <c r="E302" s="147" t="s">
        <v>436</v>
      </c>
      <c r="F302" s="148" t="s">
        <v>437</v>
      </c>
      <c r="G302" s="149" t="s">
        <v>217</v>
      </c>
      <c r="H302" s="150">
        <v>59.087000000000003</v>
      </c>
      <c r="I302" s="151">
        <v>167.46</v>
      </c>
      <c r="J302" s="151">
        <f>ROUND(I302*H302,2)</f>
        <v>9894.7099999999991</v>
      </c>
      <c r="K302" s="148" t="s">
        <v>162</v>
      </c>
      <c r="L302" s="30"/>
      <c r="M302" s="152" t="s">
        <v>1</v>
      </c>
      <c r="N302" s="153" t="s">
        <v>39</v>
      </c>
      <c r="O302" s="154">
        <v>0.39700000000000002</v>
      </c>
      <c r="P302" s="154">
        <f>O302*H302</f>
        <v>23.457539000000004</v>
      </c>
      <c r="Q302" s="154">
        <v>0</v>
      </c>
      <c r="R302" s="154">
        <f>Q302*H302</f>
        <v>0</v>
      </c>
      <c r="S302" s="154">
        <v>0</v>
      </c>
      <c r="T302" s="155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6" t="s">
        <v>163</v>
      </c>
      <c r="AT302" s="156" t="s">
        <v>158</v>
      </c>
      <c r="AU302" s="156" t="s">
        <v>83</v>
      </c>
      <c r="AY302" s="17" t="s">
        <v>156</v>
      </c>
      <c r="BE302" s="157">
        <f>IF(N302="základní",J302,0)</f>
        <v>9894.7099999999991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81</v>
      </c>
      <c r="BK302" s="157">
        <f>ROUND(I302*H302,2)</f>
        <v>9894.7099999999991</v>
      </c>
      <c r="BL302" s="17" t="s">
        <v>163</v>
      </c>
      <c r="BM302" s="156" t="s">
        <v>720</v>
      </c>
    </row>
    <row r="303" spans="1:65" s="2" customFormat="1" ht="19.2">
      <c r="A303" s="29"/>
      <c r="B303" s="30"/>
      <c r="C303" s="29"/>
      <c r="D303" s="158" t="s">
        <v>165</v>
      </c>
      <c r="E303" s="29"/>
      <c r="F303" s="159" t="s">
        <v>439</v>
      </c>
      <c r="G303" s="29"/>
      <c r="H303" s="29"/>
      <c r="I303" s="29"/>
      <c r="J303" s="29"/>
      <c r="K303" s="29"/>
      <c r="L303" s="30"/>
      <c r="M303" s="160"/>
      <c r="N303" s="161"/>
      <c r="O303" s="55"/>
      <c r="P303" s="55"/>
      <c r="Q303" s="55"/>
      <c r="R303" s="55"/>
      <c r="S303" s="55"/>
      <c r="T303" s="56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T303" s="17" t="s">
        <v>165</v>
      </c>
      <c r="AU303" s="17" t="s">
        <v>83</v>
      </c>
    </row>
    <row r="304" spans="1:65" s="12" customFormat="1" ht="25.95" customHeight="1">
      <c r="B304" s="133"/>
      <c r="D304" s="134" t="s">
        <v>73</v>
      </c>
      <c r="E304" s="135" t="s">
        <v>254</v>
      </c>
      <c r="F304" s="135" t="s">
        <v>526</v>
      </c>
      <c r="J304" s="136">
        <f>BK304</f>
        <v>22085.89</v>
      </c>
      <c r="L304" s="133"/>
      <c r="M304" s="137"/>
      <c r="N304" s="138"/>
      <c r="O304" s="138"/>
      <c r="P304" s="139">
        <f>P305</f>
        <v>0</v>
      </c>
      <c r="Q304" s="138"/>
      <c r="R304" s="139">
        <f>R305</f>
        <v>0</v>
      </c>
      <c r="S304" s="138"/>
      <c r="T304" s="140">
        <f>T305</f>
        <v>0</v>
      </c>
      <c r="AR304" s="134" t="s">
        <v>178</v>
      </c>
      <c r="AT304" s="141" t="s">
        <v>73</v>
      </c>
      <c r="AU304" s="141" t="s">
        <v>74</v>
      </c>
      <c r="AY304" s="134" t="s">
        <v>156</v>
      </c>
      <c r="BK304" s="142">
        <f>BK305</f>
        <v>22085.89</v>
      </c>
    </row>
    <row r="305" spans="1:65" s="12" customFormat="1" ht="22.95" customHeight="1">
      <c r="B305" s="133"/>
      <c r="D305" s="134" t="s">
        <v>73</v>
      </c>
      <c r="E305" s="143" t="s">
        <v>527</v>
      </c>
      <c r="F305" s="143" t="s">
        <v>528</v>
      </c>
      <c r="J305" s="144">
        <f>BK305</f>
        <v>22085.89</v>
      </c>
      <c r="L305" s="133"/>
      <c r="M305" s="137"/>
      <c r="N305" s="138"/>
      <c r="O305" s="138"/>
      <c r="P305" s="139">
        <f>SUM(P306:P308)</f>
        <v>0</v>
      </c>
      <c r="Q305" s="138"/>
      <c r="R305" s="139">
        <f>SUM(R306:R308)</f>
        <v>0</v>
      </c>
      <c r="S305" s="138"/>
      <c r="T305" s="140">
        <f>SUM(T306:T308)</f>
        <v>0</v>
      </c>
      <c r="AR305" s="134" t="s">
        <v>178</v>
      </c>
      <c r="AT305" s="141" t="s">
        <v>73</v>
      </c>
      <c r="AU305" s="141" t="s">
        <v>81</v>
      </c>
      <c r="AY305" s="134" t="s">
        <v>156</v>
      </c>
      <c r="BK305" s="142">
        <f>SUM(BK306:BK308)</f>
        <v>22085.89</v>
      </c>
    </row>
    <row r="306" spans="1:65" s="2" customFormat="1" ht="16.5" customHeight="1">
      <c r="A306" s="29"/>
      <c r="B306" s="145"/>
      <c r="C306" s="146" t="s">
        <v>721</v>
      </c>
      <c r="D306" s="146" t="s">
        <v>158</v>
      </c>
      <c r="E306" s="147" t="s">
        <v>529</v>
      </c>
      <c r="F306" s="148" t="s">
        <v>530</v>
      </c>
      <c r="G306" s="149" t="s">
        <v>531</v>
      </c>
      <c r="H306" s="150">
        <v>1</v>
      </c>
      <c r="I306" s="151">
        <v>22085.89</v>
      </c>
      <c r="J306" s="151">
        <f>ROUND(I306*H306,2)</f>
        <v>22085.89</v>
      </c>
      <c r="K306" s="148" t="s">
        <v>1</v>
      </c>
      <c r="L306" s="30"/>
      <c r="M306" s="152" t="s">
        <v>1</v>
      </c>
      <c r="N306" s="153" t="s">
        <v>39</v>
      </c>
      <c r="O306" s="154">
        <v>0</v>
      </c>
      <c r="P306" s="154">
        <f>O306*H306</f>
        <v>0</v>
      </c>
      <c r="Q306" s="154">
        <v>0</v>
      </c>
      <c r="R306" s="154">
        <f>Q306*H306</f>
        <v>0</v>
      </c>
      <c r="S306" s="154">
        <v>0</v>
      </c>
      <c r="T306" s="155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6" t="s">
        <v>163</v>
      </c>
      <c r="AT306" s="156" t="s">
        <v>158</v>
      </c>
      <c r="AU306" s="156" t="s">
        <v>83</v>
      </c>
      <c r="AY306" s="17" t="s">
        <v>156</v>
      </c>
      <c r="BE306" s="157">
        <f>IF(N306="základní",J306,0)</f>
        <v>22085.89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7" t="s">
        <v>81</v>
      </c>
      <c r="BK306" s="157">
        <f>ROUND(I306*H306,2)</f>
        <v>22085.89</v>
      </c>
      <c r="BL306" s="17" t="s">
        <v>163</v>
      </c>
      <c r="BM306" s="156" t="s">
        <v>722</v>
      </c>
    </row>
    <row r="307" spans="1:65" s="2" customFormat="1">
      <c r="A307" s="29"/>
      <c r="B307" s="30"/>
      <c r="C307" s="29"/>
      <c r="D307" s="158" t="s">
        <v>165</v>
      </c>
      <c r="E307" s="29"/>
      <c r="F307" s="159" t="s">
        <v>530</v>
      </c>
      <c r="G307" s="29"/>
      <c r="H307" s="29"/>
      <c r="I307" s="29"/>
      <c r="J307" s="29"/>
      <c r="K307" s="29"/>
      <c r="L307" s="30"/>
      <c r="M307" s="160"/>
      <c r="N307" s="161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165</v>
      </c>
      <c r="AU307" s="17" t="s">
        <v>83</v>
      </c>
    </row>
    <row r="308" spans="1:65" s="13" customFormat="1">
      <c r="B308" s="162"/>
      <c r="D308" s="158" t="s">
        <v>167</v>
      </c>
      <c r="E308" s="163" t="s">
        <v>1</v>
      </c>
      <c r="F308" s="164" t="s">
        <v>81</v>
      </c>
      <c r="H308" s="165">
        <v>1</v>
      </c>
      <c r="L308" s="162"/>
      <c r="M308" s="190"/>
      <c r="N308" s="191"/>
      <c r="O308" s="191"/>
      <c r="P308" s="191"/>
      <c r="Q308" s="191"/>
      <c r="R308" s="191"/>
      <c r="S308" s="191"/>
      <c r="T308" s="192"/>
      <c r="AT308" s="163" t="s">
        <v>167</v>
      </c>
      <c r="AU308" s="163" t="s">
        <v>83</v>
      </c>
      <c r="AV308" s="13" t="s">
        <v>83</v>
      </c>
      <c r="AW308" s="13" t="s">
        <v>30</v>
      </c>
      <c r="AX308" s="13" t="s">
        <v>81</v>
      </c>
      <c r="AY308" s="163" t="s">
        <v>156</v>
      </c>
    </row>
    <row r="309" spans="1:65" s="2" customFormat="1" ht="7.05" customHeight="1">
      <c r="A309" s="29"/>
      <c r="B309" s="44"/>
      <c r="C309" s="45"/>
      <c r="D309" s="45"/>
      <c r="E309" s="45"/>
      <c r="F309" s="45"/>
      <c r="G309" s="45"/>
      <c r="H309" s="45"/>
      <c r="I309" s="45"/>
      <c r="J309" s="45"/>
      <c r="K309" s="45"/>
      <c r="L309" s="30"/>
      <c r="M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</row>
  </sheetData>
  <autoFilter ref="C129:K308" xr:uid="{00000000-0009-0000-0000-000004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85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96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723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303642.27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ROUND((SUM(BE128:BE284)),  2)</f>
        <v>303642.27</v>
      </c>
      <c r="G35" s="29"/>
      <c r="H35" s="29"/>
      <c r="I35" s="103">
        <v>0.21</v>
      </c>
      <c r="J35" s="102">
        <f>ROUND(((SUM(BE128:BE284))*I35),  2)</f>
        <v>63764.88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ROUND((SUM(BF128:BF284)),  2)</f>
        <v>0</v>
      </c>
      <c r="G36" s="29"/>
      <c r="H36" s="29"/>
      <c r="I36" s="103">
        <v>0.15</v>
      </c>
      <c r="J36" s="102">
        <f>ROUND(((SUM(BF128:BF284))*I36),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ROUND((SUM(BG128:BG284)),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ROUND((SUM(BH128:BH284)),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ROUND((SUM(BI128:BI284)),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367407.15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B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303642.27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303642.27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47855.519999999997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J175</f>
        <v>114341.83</v>
      </c>
      <c r="L101" s="119"/>
    </row>
    <row r="102" spans="1:47" s="10" customFormat="1" ht="19.95" customHeight="1">
      <c r="B102" s="119"/>
      <c r="D102" s="120" t="s">
        <v>724</v>
      </c>
      <c r="E102" s="121"/>
      <c r="F102" s="121"/>
      <c r="G102" s="121"/>
      <c r="H102" s="121"/>
      <c r="I102" s="121"/>
      <c r="J102" s="122">
        <f>J211</f>
        <v>4556.49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J219</f>
        <v>121610.8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J256</f>
        <v>2703.46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J263</f>
        <v>7175.75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J282</f>
        <v>8101.88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125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B - Chodníky - I.etapa - 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303642.27</v>
      </c>
      <c r="K128" s="29"/>
      <c r="L128" s="30"/>
      <c r="M128" s="62"/>
      <c r="N128" s="53"/>
      <c r="O128" s="63"/>
      <c r="P128" s="130">
        <f>P129</f>
        <v>206.50061500000001</v>
      </c>
      <c r="Q128" s="63"/>
      <c r="R128" s="130">
        <f>R129</f>
        <v>48.3806729</v>
      </c>
      <c r="S128" s="63"/>
      <c r="T128" s="131">
        <f>T129</f>
        <v>10.964199999999998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303642.27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303642.27</v>
      </c>
      <c r="L129" s="133"/>
      <c r="M129" s="137"/>
      <c r="N129" s="138"/>
      <c r="O129" s="138"/>
      <c r="P129" s="139">
        <f>P130+P175+P211+P219+P263+P282</f>
        <v>206.50061500000001</v>
      </c>
      <c r="Q129" s="138"/>
      <c r="R129" s="139">
        <f>R130+R175+R211+R219+R263+R282</f>
        <v>48.3806729</v>
      </c>
      <c r="S129" s="138"/>
      <c r="T129" s="140">
        <f>T130+T175+T211+T219+T263+T282</f>
        <v>10.964199999999998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BK130+BK175+BK211+BK219+BK263+BK282</f>
        <v>303642.27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47855.519999999997</v>
      </c>
      <c r="L130" s="133"/>
      <c r="M130" s="137"/>
      <c r="N130" s="138"/>
      <c r="O130" s="138"/>
      <c r="P130" s="139">
        <f>SUM(P131:P174)</f>
        <v>79.039245000000008</v>
      </c>
      <c r="Q130" s="138"/>
      <c r="R130" s="139">
        <f>SUM(R131:R174)</f>
        <v>0</v>
      </c>
      <c r="S130" s="138"/>
      <c r="T130" s="140">
        <f>SUM(T131:T174)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SUM(BK131:BK174)</f>
        <v>47855.519999999997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443</v>
      </c>
      <c r="F131" s="148" t="s">
        <v>444</v>
      </c>
      <c r="G131" s="149" t="s">
        <v>225</v>
      </c>
      <c r="H131" s="150">
        <v>6</v>
      </c>
      <c r="I131" s="151">
        <v>49.52</v>
      </c>
      <c r="J131" s="151">
        <f>ROUND(I131*H131,2)</f>
        <v>297.12</v>
      </c>
      <c r="K131" s="148" t="s">
        <v>162</v>
      </c>
      <c r="L131" s="30"/>
      <c r="M131" s="152" t="s">
        <v>1</v>
      </c>
      <c r="N131" s="153" t="s">
        <v>39</v>
      </c>
      <c r="O131" s="154">
        <v>0.17199999999999999</v>
      </c>
      <c r="P131" s="154">
        <f>O131*H131</f>
        <v>1.032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297.12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297.12</v>
      </c>
      <c r="BL131" s="17" t="s">
        <v>163</v>
      </c>
      <c r="BM131" s="156" t="s">
        <v>725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446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195</v>
      </c>
      <c r="H133" s="165">
        <v>6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81</v>
      </c>
      <c r="AY133" s="163" t="s">
        <v>156</v>
      </c>
    </row>
    <row r="134" spans="1:65" s="2" customFormat="1" ht="24" customHeight="1">
      <c r="A134" s="29"/>
      <c r="B134" s="145"/>
      <c r="C134" s="146" t="s">
        <v>83</v>
      </c>
      <c r="D134" s="146" t="s">
        <v>158</v>
      </c>
      <c r="E134" s="147" t="s">
        <v>159</v>
      </c>
      <c r="F134" s="148" t="s">
        <v>160</v>
      </c>
      <c r="G134" s="149" t="s">
        <v>161</v>
      </c>
      <c r="H134" s="150">
        <v>45.96</v>
      </c>
      <c r="I134" s="151">
        <v>138.77000000000001</v>
      </c>
      <c r="J134" s="151">
        <f>ROUND(I134*H134,2)</f>
        <v>6377.87</v>
      </c>
      <c r="K134" s="148" t="s">
        <v>162</v>
      </c>
      <c r="L134" s="30"/>
      <c r="M134" s="152" t="s">
        <v>1</v>
      </c>
      <c r="N134" s="153" t="s">
        <v>39</v>
      </c>
      <c r="O134" s="154">
        <v>0.36799999999999999</v>
      </c>
      <c r="P134" s="154">
        <f>O134*H134</f>
        <v>16.91328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163</v>
      </c>
      <c r="AT134" s="156" t="s">
        <v>158</v>
      </c>
      <c r="AU134" s="156" t="s">
        <v>83</v>
      </c>
      <c r="AY134" s="17" t="s">
        <v>156</v>
      </c>
      <c r="BE134" s="157">
        <f>IF(N134="základní",J134,0)</f>
        <v>6377.87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81</v>
      </c>
      <c r="BK134" s="157">
        <f>ROUND(I134*H134,2)</f>
        <v>6377.87</v>
      </c>
      <c r="BL134" s="17" t="s">
        <v>163</v>
      </c>
      <c r="BM134" s="156" t="s">
        <v>726</v>
      </c>
    </row>
    <row r="135" spans="1:65" s="2" customFormat="1" ht="28.8">
      <c r="A135" s="29"/>
      <c r="B135" s="30"/>
      <c r="C135" s="29"/>
      <c r="D135" s="158" t="s">
        <v>165</v>
      </c>
      <c r="E135" s="29"/>
      <c r="F135" s="159" t="s">
        <v>166</v>
      </c>
      <c r="G135" s="29"/>
      <c r="H135" s="29"/>
      <c r="I135" s="29"/>
      <c r="J135" s="29"/>
      <c r="K135" s="29"/>
      <c r="L135" s="30"/>
      <c r="M135" s="160"/>
      <c r="N135" s="161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165</v>
      </c>
      <c r="AU135" s="17" t="s">
        <v>83</v>
      </c>
    </row>
    <row r="136" spans="1:65" s="13" customFormat="1">
      <c r="B136" s="162"/>
      <c r="D136" s="158" t="s">
        <v>167</v>
      </c>
      <c r="E136" s="163" t="s">
        <v>1</v>
      </c>
      <c r="F136" s="164" t="s">
        <v>727</v>
      </c>
      <c r="H136" s="165">
        <v>28.14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74</v>
      </c>
      <c r="AY136" s="163" t="s">
        <v>156</v>
      </c>
    </row>
    <row r="137" spans="1:65" s="13" customFormat="1">
      <c r="B137" s="162"/>
      <c r="D137" s="158" t="s">
        <v>167</v>
      </c>
      <c r="E137" s="163" t="s">
        <v>1</v>
      </c>
      <c r="F137" s="164" t="s">
        <v>728</v>
      </c>
      <c r="H137" s="165">
        <v>14.22</v>
      </c>
      <c r="L137" s="162"/>
      <c r="M137" s="166"/>
      <c r="N137" s="167"/>
      <c r="O137" s="167"/>
      <c r="P137" s="167"/>
      <c r="Q137" s="167"/>
      <c r="R137" s="167"/>
      <c r="S137" s="167"/>
      <c r="T137" s="168"/>
      <c r="AT137" s="163" t="s">
        <v>167</v>
      </c>
      <c r="AU137" s="163" t="s">
        <v>83</v>
      </c>
      <c r="AV137" s="13" t="s">
        <v>83</v>
      </c>
      <c r="AW137" s="13" t="s">
        <v>30</v>
      </c>
      <c r="AX137" s="13" t="s">
        <v>74</v>
      </c>
      <c r="AY137" s="163" t="s">
        <v>156</v>
      </c>
    </row>
    <row r="138" spans="1:65" s="13" customFormat="1">
      <c r="B138" s="162"/>
      <c r="D138" s="158" t="s">
        <v>167</v>
      </c>
      <c r="E138" s="163" t="s">
        <v>1</v>
      </c>
      <c r="F138" s="164" t="s">
        <v>729</v>
      </c>
      <c r="H138" s="165">
        <v>3.6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167</v>
      </c>
      <c r="AU138" s="163" t="s">
        <v>83</v>
      </c>
      <c r="AV138" s="13" t="s">
        <v>83</v>
      </c>
      <c r="AW138" s="13" t="s">
        <v>30</v>
      </c>
      <c r="AX138" s="13" t="s">
        <v>74</v>
      </c>
      <c r="AY138" s="163" t="s">
        <v>156</v>
      </c>
    </row>
    <row r="139" spans="1:65" s="14" customFormat="1">
      <c r="B139" s="169"/>
      <c r="D139" s="158" t="s">
        <v>167</v>
      </c>
      <c r="E139" s="170" t="s">
        <v>1</v>
      </c>
      <c r="F139" s="171" t="s">
        <v>172</v>
      </c>
      <c r="H139" s="172">
        <v>45.96</v>
      </c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167</v>
      </c>
      <c r="AU139" s="170" t="s">
        <v>83</v>
      </c>
      <c r="AV139" s="14" t="s">
        <v>163</v>
      </c>
      <c r="AW139" s="14" t="s">
        <v>30</v>
      </c>
      <c r="AX139" s="14" t="s">
        <v>81</v>
      </c>
      <c r="AY139" s="170" t="s">
        <v>156</v>
      </c>
    </row>
    <row r="140" spans="1:65" s="2" customFormat="1" ht="16.5" customHeight="1">
      <c r="A140" s="29"/>
      <c r="B140" s="145"/>
      <c r="C140" s="146" t="s">
        <v>178</v>
      </c>
      <c r="D140" s="146" t="s">
        <v>158</v>
      </c>
      <c r="E140" s="147" t="s">
        <v>173</v>
      </c>
      <c r="F140" s="148" t="s">
        <v>174</v>
      </c>
      <c r="G140" s="149" t="s">
        <v>161</v>
      </c>
      <c r="H140" s="150">
        <v>45.96</v>
      </c>
      <c r="I140" s="151">
        <v>29.63</v>
      </c>
      <c r="J140" s="151">
        <f>ROUND(I140*H140,2)</f>
        <v>1361.79</v>
      </c>
      <c r="K140" s="148" t="s">
        <v>162</v>
      </c>
      <c r="L140" s="30"/>
      <c r="M140" s="152" t="s">
        <v>1</v>
      </c>
      <c r="N140" s="153" t="s">
        <v>39</v>
      </c>
      <c r="O140" s="154">
        <v>5.8000000000000003E-2</v>
      </c>
      <c r="P140" s="154">
        <f>O140*H140</f>
        <v>2.66568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163</v>
      </c>
      <c r="AT140" s="156" t="s">
        <v>158</v>
      </c>
      <c r="AU140" s="156" t="s">
        <v>83</v>
      </c>
      <c r="AY140" s="17" t="s">
        <v>156</v>
      </c>
      <c r="BE140" s="157">
        <f>IF(N140="základní",J140,0)</f>
        <v>1361.79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81</v>
      </c>
      <c r="BK140" s="157">
        <f>ROUND(I140*H140,2)</f>
        <v>1361.79</v>
      </c>
      <c r="BL140" s="17" t="s">
        <v>163</v>
      </c>
      <c r="BM140" s="156" t="s">
        <v>730</v>
      </c>
    </row>
    <row r="141" spans="1:65" s="2" customFormat="1" ht="38.4">
      <c r="A141" s="29"/>
      <c r="B141" s="30"/>
      <c r="C141" s="29"/>
      <c r="D141" s="158" t="s">
        <v>165</v>
      </c>
      <c r="E141" s="29"/>
      <c r="F141" s="159" t="s">
        <v>176</v>
      </c>
      <c r="G141" s="29"/>
      <c r="H141" s="29"/>
      <c r="I141" s="29"/>
      <c r="J141" s="29"/>
      <c r="K141" s="29"/>
      <c r="L141" s="30"/>
      <c r="M141" s="160"/>
      <c r="N141" s="161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165</v>
      </c>
      <c r="AU141" s="17" t="s">
        <v>83</v>
      </c>
    </row>
    <row r="142" spans="1:65" s="13" customFormat="1">
      <c r="B142" s="162"/>
      <c r="D142" s="158" t="s">
        <v>167</v>
      </c>
      <c r="E142" s="163" t="s">
        <v>1</v>
      </c>
      <c r="F142" s="164" t="s">
        <v>731</v>
      </c>
      <c r="H142" s="165">
        <v>45.96</v>
      </c>
      <c r="L142" s="162"/>
      <c r="M142" s="166"/>
      <c r="N142" s="167"/>
      <c r="O142" s="167"/>
      <c r="P142" s="167"/>
      <c r="Q142" s="167"/>
      <c r="R142" s="167"/>
      <c r="S142" s="167"/>
      <c r="T142" s="168"/>
      <c r="AT142" s="163" t="s">
        <v>167</v>
      </c>
      <c r="AU142" s="163" t="s">
        <v>83</v>
      </c>
      <c r="AV142" s="13" t="s">
        <v>83</v>
      </c>
      <c r="AW142" s="13" t="s">
        <v>30</v>
      </c>
      <c r="AX142" s="13" t="s">
        <v>81</v>
      </c>
      <c r="AY142" s="163" t="s">
        <v>156</v>
      </c>
    </row>
    <row r="143" spans="1:65" s="2" customFormat="1" ht="24" customHeight="1">
      <c r="A143" s="29"/>
      <c r="B143" s="145"/>
      <c r="C143" s="146" t="s">
        <v>163</v>
      </c>
      <c r="D143" s="146" t="s">
        <v>158</v>
      </c>
      <c r="E143" s="147" t="s">
        <v>179</v>
      </c>
      <c r="F143" s="148" t="s">
        <v>180</v>
      </c>
      <c r="G143" s="149" t="s">
        <v>161</v>
      </c>
      <c r="H143" s="150">
        <v>16.245000000000001</v>
      </c>
      <c r="I143" s="151">
        <v>592.55999999999995</v>
      </c>
      <c r="J143" s="151">
        <f>ROUND(I143*H143,2)</f>
        <v>9626.14</v>
      </c>
      <c r="K143" s="148" t="s">
        <v>162</v>
      </c>
      <c r="L143" s="30"/>
      <c r="M143" s="152" t="s">
        <v>1</v>
      </c>
      <c r="N143" s="153" t="s">
        <v>39</v>
      </c>
      <c r="O143" s="154">
        <v>2.3199999999999998</v>
      </c>
      <c r="P143" s="154">
        <f>O143*H143</f>
        <v>37.688400000000001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163</v>
      </c>
      <c r="AT143" s="156" t="s">
        <v>158</v>
      </c>
      <c r="AU143" s="156" t="s">
        <v>83</v>
      </c>
      <c r="AY143" s="17" t="s">
        <v>156</v>
      </c>
      <c r="BE143" s="157">
        <f>IF(N143="základní",J143,0)</f>
        <v>9626.14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81</v>
      </c>
      <c r="BK143" s="157">
        <f>ROUND(I143*H143,2)</f>
        <v>9626.14</v>
      </c>
      <c r="BL143" s="17" t="s">
        <v>163</v>
      </c>
      <c r="BM143" s="156" t="s">
        <v>732</v>
      </c>
    </row>
    <row r="144" spans="1:65" s="2" customFormat="1" ht="28.8">
      <c r="A144" s="29"/>
      <c r="B144" s="30"/>
      <c r="C144" s="29"/>
      <c r="D144" s="158" t="s">
        <v>165</v>
      </c>
      <c r="E144" s="29"/>
      <c r="F144" s="159" t="s">
        <v>182</v>
      </c>
      <c r="G144" s="29"/>
      <c r="H144" s="29"/>
      <c r="I144" s="29"/>
      <c r="J144" s="29"/>
      <c r="K144" s="29"/>
      <c r="L144" s="30"/>
      <c r="M144" s="160"/>
      <c r="N144" s="161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165</v>
      </c>
      <c r="AU144" s="17" t="s">
        <v>83</v>
      </c>
    </row>
    <row r="145" spans="1:65" s="13" customFormat="1">
      <c r="B145" s="162"/>
      <c r="D145" s="158" t="s">
        <v>167</v>
      </c>
      <c r="E145" s="163" t="s">
        <v>1</v>
      </c>
      <c r="F145" s="164" t="s">
        <v>733</v>
      </c>
      <c r="H145" s="165">
        <v>15.84</v>
      </c>
      <c r="L145" s="162"/>
      <c r="M145" s="166"/>
      <c r="N145" s="167"/>
      <c r="O145" s="167"/>
      <c r="P145" s="167"/>
      <c r="Q145" s="167"/>
      <c r="R145" s="167"/>
      <c r="S145" s="167"/>
      <c r="T145" s="168"/>
      <c r="AT145" s="163" t="s">
        <v>167</v>
      </c>
      <c r="AU145" s="163" t="s">
        <v>83</v>
      </c>
      <c r="AV145" s="13" t="s">
        <v>83</v>
      </c>
      <c r="AW145" s="13" t="s">
        <v>30</v>
      </c>
      <c r="AX145" s="13" t="s">
        <v>74</v>
      </c>
      <c r="AY145" s="163" t="s">
        <v>156</v>
      </c>
    </row>
    <row r="146" spans="1:65" s="13" customFormat="1">
      <c r="B146" s="162"/>
      <c r="D146" s="158" t="s">
        <v>167</v>
      </c>
      <c r="E146" s="163" t="s">
        <v>1</v>
      </c>
      <c r="F146" s="164" t="s">
        <v>734</v>
      </c>
      <c r="H146" s="165">
        <v>0.40500000000000003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74</v>
      </c>
      <c r="AY146" s="163" t="s">
        <v>156</v>
      </c>
    </row>
    <row r="147" spans="1:65" s="14" customFormat="1">
      <c r="B147" s="169"/>
      <c r="D147" s="158" t="s">
        <v>167</v>
      </c>
      <c r="E147" s="170" t="s">
        <v>1</v>
      </c>
      <c r="F147" s="171" t="s">
        <v>172</v>
      </c>
      <c r="H147" s="172">
        <v>16.245000000000001</v>
      </c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167</v>
      </c>
      <c r="AU147" s="170" t="s">
        <v>83</v>
      </c>
      <c r="AV147" s="14" t="s">
        <v>163</v>
      </c>
      <c r="AW147" s="14" t="s">
        <v>30</v>
      </c>
      <c r="AX147" s="14" t="s">
        <v>81</v>
      </c>
      <c r="AY147" s="170" t="s">
        <v>156</v>
      </c>
    </row>
    <row r="148" spans="1:65" s="2" customFormat="1" ht="24" customHeight="1">
      <c r="A148" s="29"/>
      <c r="B148" s="145"/>
      <c r="C148" s="146" t="s">
        <v>189</v>
      </c>
      <c r="D148" s="146" t="s">
        <v>158</v>
      </c>
      <c r="E148" s="147" t="s">
        <v>184</v>
      </c>
      <c r="F148" s="148" t="s">
        <v>185</v>
      </c>
      <c r="G148" s="149" t="s">
        <v>161</v>
      </c>
      <c r="H148" s="150">
        <v>16.245000000000001</v>
      </c>
      <c r="I148" s="151">
        <v>22.58</v>
      </c>
      <c r="J148" s="151">
        <f>ROUND(I148*H148,2)</f>
        <v>366.81</v>
      </c>
      <c r="K148" s="148" t="s">
        <v>162</v>
      </c>
      <c r="L148" s="30"/>
      <c r="M148" s="152" t="s">
        <v>1</v>
      </c>
      <c r="N148" s="153" t="s">
        <v>39</v>
      </c>
      <c r="O148" s="154">
        <v>0.65400000000000003</v>
      </c>
      <c r="P148" s="154">
        <f>O148*H148</f>
        <v>10.624230000000001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163</v>
      </c>
      <c r="AT148" s="156" t="s">
        <v>158</v>
      </c>
      <c r="AU148" s="156" t="s">
        <v>83</v>
      </c>
      <c r="AY148" s="17" t="s">
        <v>156</v>
      </c>
      <c r="BE148" s="157">
        <f>IF(N148="základní",J148,0)</f>
        <v>366.81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81</v>
      </c>
      <c r="BK148" s="157">
        <f>ROUND(I148*H148,2)</f>
        <v>366.81</v>
      </c>
      <c r="BL148" s="17" t="s">
        <v>163</v>
      </c>
      <c r="BM148" s="156" t="s">
        <v>735</v>
      </c>
    </row>
    <row r="149" spans="1:65" s="2" customFormat="1" ht="28.8">
      <c r="A149" s="29"/>
      <c r="B149" s="30"/>
      <c r="C149" s="29"/>
      <c r="D149" s="158" t="s">
        <v>165</v>
      </c>
      <c r="E149" s="29"/>
      <c r="F149" s="159" t="s">
        <v>187</v>
      </c>
      <c r="G149" s="29"/>
      <c r="H149" s="29"/>
      <c r="I149" s="29"/>
      <c r="J149" s="29"/>
      <c r="K149" s="29"/>
      <c r="L149" s="30"/>
      <c r="M149" s="160"/>
      <c r="N149" s="161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165</v>
      </c>
      <c r="AU149" s="17" t="s">
        <v>83</v>
      </c>
    </row>
    <row r="150" spans="1:65" s="13" customFormat="1">
      <c r="B150" s="162"/>
      <c r="D150" s="158" t="s">
        <v>167</v>
      </c>
      <c r="E150" s="163" t="s">
        <v>1</v>
      </c>
      <c r="F150" s="164" t="s">
        <v>736</v>
      </c>
      <c r="H150" s="165">
        <v>16.245000000000001</v>
      </c>
      <c r="L150" s="162"/>
      <c r="M150" s="166"/>
      <c r="N150" s="167"/>
      <c r="O150" s="167"/>
      <c r="P150" s="167"/>
      <c r="Q150" s="167"/>
      <c r="R150" s="167"/>
      <c r="S150" s="167"/>
      <c r="T150" s="168"/>
      <c r="AT150" s="163" t="s">
        <v>167</v>
      </c>
      <c r="AU150" s="163" t="s">
        <v>83</v>
      </c>
      <c r="AV150" s="13" t="s">
        <v>83</v>
      </c>
      <c r="AW150" s="13" t="s">
        <v>30</v>
      </c>
      <c r="AX150" s="13" t="s">
        <v>81</v>
      </c>
      <c r="AY150" s="163" t="s">
        <v>156</v>
      </c>
    </row>
    <row r="151" spans="1:65" s="2" customFormat="1" ht="24" customHeight="1">
      <c r="A151" s="29"/>
      <c r="B151" s="145"/>
      <c r="C151" s="146" t="s">
        <v>195</v>
      </c>
      <c r="D151" s="146" t="s">
        <v>158</v>
      </c>
      <c r="E151" s="147" t="s">
        <v>453</v>
      </c>
      <c r="F151" s="148" t="s">
        <v>454</v>
      </c>
      <c r="G151" s="149" t="s">
        <v>225</v>
      </c>
      <c r="H151" s="150">
        <v>24</v>
      </c>
      <c r="I151" s="151">
        <v>11.04</v>
      </c>
      <c r="J151" s="151">
        <f>ROUND(I151*H151,2)</f>
        <v>264.95999999999998</v>
      </c>
      <c r="K151" s="148" t="s">
        <v>162</v>
      </c>
      <c r="L151" s="30"/>
      <c r="M151" s="152" t="s">
        <v>1</v>
      </c>
      <c r="N151" s="153" t="s">
        <v>39</v>
      </c>
      <c r="O151" s="154">
        <v>5.0999999999999997E-2</v>
      </c>
      <c r="P151" s="154">
        <f>O151*H151</f>
        <v>1.224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163</v>
      </c>
      <c r="AT151" s="156" t="s">
        <v>158</v>
      </c>
      <c r="AU151" s="156" t="s">
        <v>83</v>
      </c>
      <c r="AY151" s="17" t="s">
        <v>156</v>
      </c>
      <c r="BE151" s="157">
        <f>IF(N151="základní",J151,0)</f>
        <v>264.95999999999998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81</v>
      </c>
      <c r="BK151" s="157">
        <f>ROUND(I151*H151,2)</f>
        <v>264.95999999999998</v>
      </c>
      <c r="BL151" s="17" t="s">
        <v>163</v>
      </c>
      <c r="BM151" s="156" t="s">
        <v>737</v>
      </c>
    </row>
    <row r="152" spans="1:65" s="2" customFormat="1" ht="19.2">
      <c r="A152" s="29"/>
      <c r="B152" s="30"/>
      <c r="C152" s="29"/>
      <c r="D152" s="158" t="s">
        <v>165</v>
      </c>
      <c r="E152" s="29"/>
      <c r="F152" s="159" t="s">
        <v>456</v>
      </c>
      <c r="G152" s="29"/>
      <c r="H152" s="29"/>
      <c r="I152" s="29"/>
      <c r="J152" s="29"/>
      <c r="K152" s="29"/>
      <c r="L152" s="30"/>
      <c r="M152" s="160"/>
      <c r="N152" s="161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7" t="s">
        <v>165</v>
      </c>
      <c r="AU152" s="17" t="s">
        <v>83</v>
      </c>
    </row>
    <row r="153" spans="1:65" s="13" customFormat="1">
      <c r="B153" s="162"/>
      <c r="D153" s="158" t="s">
        <v>167</v>
      </c>
      <c r="E153" s="163" t="s">
        <v>1</v>
      </c>
      <c r="F153" s="164" t="s">
        <v>738</v>
      </c>
      <c r="H153" s="165">
        <v>24</v>
      </c>
      <c r="L153" s="162"/>
      <c r="M153" s="166"/>
      <c r="N153" s="167"/>
      <c r="O153" s="167"/>
      <c r="P153" s="167"/>
      <c r="Q153" s="167"/>
      <c r="R153" s="167"/>
      <c r="S153" s="167"/>
      <c r="T153" s="168"/>
      <c r="AT153" s="163" t="s">
        <v>167</v>
      </c>
      <c r="AU153" s="163" t="s">
        <v>83</v>
      </c>
      <c r="AV153" s="13" t="s">
        <v>83</v>
      </c>
      <c r="AW153" s="13" t="s">
        <v>30</v>
      </c>
      <c r="AX153" s="13" t="s">
        <v>81</v>
      </c>
      <c r="AY153" s="163" t="s">
        <v>156</v>
      </c>
    </row>
    <row r="154" spans="1:65" s="2" customFormat="1" ht="24" customHeight="1">
      <c r="A154" s="29"/>
      <c r="B154" s="145"/>
      <c r="C154" s="146" t="s">
        <v>202</v>
      </c>
      <c r="D154" s="146" t="s">
        <v>158</v>
      </c>
      <c r="E154" s="147" t="s">
        <v>190</v>
      </c>
      <c r="F154" s="148" t="s">
        <v>191</v>
      </c>
      <c r="G154" s="149" t="s">
        <v>161</v>
      </c>
      <c r="H154" s="150">
        <v>10.965</v>
      </c>
      <c r="I154" s="151">
        <v>62.92</v>
      </c>
      <c r="J154" s="151">
        <f>ROUND(I154*H154,2)</f>
        <v>689.92</v>
      </c>
      <c r="K154" s="148" t="s">
        <v>162</v>
      </c>
      <c r="L154" s="30"/>
      <c r="M154" s="152" t="s">
        <v>1</v>
      </c>
      <c r="N154" s="153" t="s">
        <v>39</v>
      </c>
      <c r="O154" s="154">
        <v>0.05</v>
      </c>
      <c r="P154" s="154">
        <f>O154*H154</f>
        <v>0.54825000000000002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163</v>
      </c>
      <c r="AT154" s="156" t="s">
        <v>158</v>
      </c>
      <c r="AU154" s="156" t="s">
        <v>83</v>
      </c>
      <c r="AY154" s="17" t="s">
        <v>156</v>
      </c>
      <c r="BE154" s="157">
        <f>IF(N154="základní",J154,0)</f>
        <v>689.92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81</v>
      </c>
      <c r="BK154" s="157">
        <f>ROUND(I154*H154,2)</f>
        <v>689.92</v>
      </c>
      <c r="BL154" s="17" t="s">
        <v>163</v>
      </c>
      <c r="BM154" s="156" t="s">
        <v>739</v>
      </c>
    </row>
    <row r="155" spans="1:65" s="2" customFormat="1" ht="38.4">
      <c r="A155" s="29"/>
      <c r="B155" s="30"/>
      <c r="C155" s="29"/>
      <c r="D155" s="158" t="s">
        <v>165</v>
      </c>
      <c r="E155" s="29"/>
      <c r="F155" s="159" t="s">
        <v>193</v>
      </c>
      <c r="G155" s="29"/>
      <c r="H155" s="29"/>
      <c r="I155" s="29"/>
      <c r="J155" s="29"/>
      <c r="K155" s="29"/>
      <c r="L155" s="30"/>
      <c r="M155" s="160"/>
      <c r="N155" s="161"/>
      <c r="O155" s="55"/>
      <c r="P155" s="55"/>
      <c r="Q155" s="55"/>
      <c r="R155" s="55"/>
      <c r="S155" s="55"/>
      <c r="T155" s="5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7" t="s">
        <v>165</v>
      </c>
      <c r="AU155" s="17" t="s">
        <v>83</v>
      </c>
    </row>
    <row r="156" spans="1:65" s="13" customFormat="1" ht="20.399999999999999">
      <c r="B156" s="162"/>
      <c r="D156" s="158" t="s">
        <v>167</v>
      </c>
      <c r="E156" s="163" t="s">
        <v>1</v>
      </c>
      <c r="F156" s="164" t="s">
        <v>740</v>
      </c>
      <c r="H156" s="165">
        <v>10.965</v>
      </c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167</v>
      </c>
      <c r="AU156" s="163" t="s">
        <v>83</v>
      </c>
      <c r="AV156" s="13" t="s">
        <v>83</v>
      </c>
      <c r="AW156" s="13" t="s">
        <v>30</v>
      </c>
      <c r="AX156" s="13" t="s">
        <v>81</v>
      </c>
      <c r="AY156" s="163" t="s">
        <v>156</v>
      </c>
    </row>
    <row r="157" spans="1:65" s="2" customFormat="1" ht="24" customHeight="1">
      <c r="A157" s="29"/>
      <c r="B157" s="145"/>
      <c r="C157" s="146" t="s">
        <v>208</v>
      </c>
      <c r="D157" s="146" t="s">
        <v>158</v>
      </c>
      <c r="E157" s="147" t="s">
        <v>196</v>
      </c>
      <c r="F157" s="148" t="s">
        <v>197</v>
      </c>
      <c r="G157" s="149" t="s">
        <v>161</v>
      </c>
      <c r="H157" s="150">
        <v>51.24</v>
      </c>
      <c r="I157" s="151">
        <v>126.59</v>
      </c>
      <c r="J157" s="151">
        <f>ROUND(I157*H157,2)</f>
        <v>6486.47</v>
      </c>
      <c r="K157" s="148" t="s">
        <v>162</v>
      </c>
      <c r="L157" s="30"/>
      <c r="M157" s="152" t="s">
        <v>1</v>
      </c>
      <c r="N157" s="153" t="s">
        <v>39</v>
      </c>
      <c r="O157" s="154">
        <v>8.3000000000000004E-2</v>
      </c>
      <c r="P157" s="154">
        <f>O157*H157</f>
        <v>4.2529200000000005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163</v>
      </c>
      <c r="AT157" s="156" t="s">
        <v>158</v>
      </c>
      <c r="AU157" s="156" t="s">
        <v>83</v>
      </c>
      <c r="AY157" s="17" t="s">
        <v>156</v>
      </c>
      <c r="BE157" s="157">
        <f>IF(N157="základní",J157,0)</f>
        <v>6486.47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6486.47</v>
      </c>
      <c r="BL157" s="17" t="s">
        <v>163</v>
      </c>
      <c r="BM157" s="156" t="s">
        <v>741</v>
      </c>
    </row>
    <row r="158" spans="1:65" s="2" customFormat="1" ht="38.4">
      <c r="A158" s="29"/>
      <c r="B158" s="30"/>
      <c r="C158" s="29"/>
      <c r="D158" s="158" t="s">
        <v>165</v>
      </c>
      <c r="E158" s="29"/>
      <c r="F158" s="159" t="s">
        <v>199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742</v>
      </c>
      <c r="H159" s="165">
        <v>62.204999999999998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74</v>
      </c>
      <c r="AY159" s="163" t="s">
        <v>156</v>
      </c>
    </row>
    <row r="160" spans="1:65" s="13" customFormat="1">
      <c r="B160" s="162"/>
      <c r="D160" s="158" t="s">
        <v>167</v>
      </c>
      <c r="E160" s="163" t="s">
        <v>1</v>
      </c>
      <c r="F160" s="164" t="s">
        <v>743</v>
      </c>
      <c r="H160" s="165">
        <v>-10.965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3" t="s">
        <v>167</v>
      </c>
      <c r="AU160" s="163" t="s">
        <v>83</v>
      </c>
      <c r="AV160" s="13" t="s">
        <v>83</v>
      </c>
      <c r="AW160" s="13" t="s">
        <v>30</v>
      </c>
      <c r="AX160" s="13" t="s">
        <v>74</v>
      </c>
      <c r="AY160" s="163" t="s">
        <v>156</v>
      </c>
    </row>
    <row r="161" spans="1:65" s="14" customFormat="1">
      <c r="B161" s="169"/>
      <c r="D161" s="158" t="s">
        <v>167</v>
      </c>
      <c r="E161" s="170" t="s">
        <v>1</v>
      </c>
      <c r="F161" s="171" t="s">
        <v>172</v>
      </c>
      <c r="H161" s="172">
        <v>51.239999999999995</v>
      </c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167</v>
      </c>
      <c r="AU161" s="170" t="s">
        <v>83</v>
      </c>
      <c r="AV161" s="14" t="s">
        <v>163</v>
      </c>
      <c r="AW161" s="14" t="s">
        <v>30</v>
      </c>
      <c r="AX161" s="14" t="s">
        <v>81</v>
      </c>
      <c r="AY161" s="170" t="s">
        <v>156</v>
      </c>
    </row>
    <row r="162" spans="1:65" s="2" customFormat="1" ht="24" customHeight="1">
      <c r="A162" s="29"/>
      <c r="B162" s="145"/>
      <c r="C162" s="146" t="s">
        <v>214</v>
      </c>
      <c r="D162" s="146" t="s">
        <v>158</v>
      </c>
      <c r="E162" s="147" t="s">
        <v>203</v>
      </c>
      <c r="F162" s="148" t="s">
        <v>204</v>
      </c>
      <c r="G162" s="149" t="s">
        <v>161</v>
      </c>
      <c r="H162" s="150">
        <v>512.4</v>
      </c>
      <c r="I162" s="151">
        <v>6.63</v>
      </c>
      <c r="J162" s="151">
        <f>ROUND(I162*H162,2)</f>
        <v>3397.21</v>
      </c>
      <c r="K162" s="148" t="s">
        <v>162</v>
      </c>
      <c r="L162" s="30"/>
      <c r="M162" s="152" t="s">
        <v>1</v>
      </c>
      <c r="N162" s="153" t="s">
        <v>39</v>
      </c>
      <c r="O162" s="154">
        <v>4.0000000000000001E-3</v>
      </c>
      <c r="P162" s="154">
        <f>O162*H162</f>
        <v>2.0495999999999999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163</v>
      </c>
      <c r="AT162" s="156" t="s">
        <v>158</v>
      </c>
      <c r="AU162" s="156" t="s">
        <v>83</v>
      </c>
      <c r="AY162" s="17" t="s">
        <v>156</v>
      </c>
      <c r="BE162" s="157">
        <f>IF(N162="základní",J162,0)</f>
        <v>3397.21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81</v>
      </c>
      <c r="BK162" s="157">
        <f>ROUND(I162*H162,2)</f>
        <v>3397.21</v>
      </c>
      <c r="BL162" s="17" t="s">
        <v>163</v>
      </c>
      <c r="BM162" s="156" t="s">
        <v>744</v>
      </c>
    </row>
    <row r="163" spans="1:65" s="2" customFormat="1" ht="38.4">
      <c r="A163" s="29"/>
      <c r="B163" s="30"/>
      <c r="C163" s="29"/>
      <c r="D163" s="158" t="s">
        <v>165</v>
      </c>
      <c r="E163" s="29"/>
      <c r="F163" s="159" t="s">
        <v>206</v>
      </c>
      <c r="G163" s="29"/>
      <c r="H163" s="29"/>
      <c r="I163" s="29"/>
      <c r="J163" s="29"/>
      <c r="K163" s="29"/>
      <c r="L163" s="30"/>
      <c r="M163" s="160"/>
      <c r="N163" s="161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165</v>
      </c>
      <c r="AU163" s="17" t="s">
        <v>83</v>
      </c>
    </row>
    <row r="164" spans="1:65" s="13" customFormat="1">
      <c r="B164" s="162"/>
      <c r="D164" s="158" t="s">
        <v>167</v>
      </c>
      <c r="E164" s="163" t="s">
        <v>1</v>
      </c>
      <c r="F164" s="164" t="s">
        <v>745</v>
      </c>
      <c r="H164" s="165">
        <v>512.4</v>
      </c>
      <c r="L164" s="162"/>
      <c r="M164" s="166"/>
      <c r="N164" s="167"/>
      <c r="O164" s="167"/>
      <c r="P164" s="167"/>
      <c r="Q164" s="167"/>
      <c r="R164" s="167"/>
      <c r="S164" s="167"/>
      <c r="T164" s="168"/>
      <c r="AT164" s="163" t="s">
        <v>167</v>
      </c>
      <c r="AU164" s="163" t="s">
        <v>83</v>
      </c>
      <c r="AV164" s="13" t="s">
        <v>83</v>
      </c>
      <c r="AW164" s="13" t="s">
        <v>30</v>
      </c>
      <c r="AX164" s="13" t="s">
        <v>81</v>
      </c>
      <c r="AY164" s="163" t="s">
        <v>156</v>
      </c>
    </row>
    <row r="165" spans="1:65" s="2" customFormat="1" ht="16.5" customHeight="1">
      <c r="A165" s="29"/>
      <c r="B165" s="145"/>
      <c r="C165" s="146" t="s">
        <v>222</v>
      </c>
      <c r="D165" s="146" t="s">
        <v>158</v>
      </c>
      <c r="E165" s="147" t="s">
        <v>209</v>
      </c>
      <c r="F165" s="148" t="s">
        <v>210</v>
      </c>
      <c r="G165" s="149" t="s">
        <v>161</v>
      </c>
      <c r="H165" s="150">
        <v>10.965</v>
      </c>
      <c r="I165" s="151">
        <v>15.61</v>
      </c>
      <c r="J165" s="151">
        <f>ROUND(I165*H165,2)</f>
        <v>171.16</v>
      </c>
      <c r="K165" s="148" t="s">
        <v>162</v>
      </c>
      <c r="L165" s="30"/>
      <c r="M165" s="152" t="s">
        <v>1</v>
      </c>
      <c r="N165" s="153" t="s">
        <v>39</v>
      </c>
      <c r="O165" s="154">
        <v>8.9999999999999993E-3</v>
      </c>
      <c r="P165" s="154">
        <f>O165*H165</f>
        <v>9.8684999999999995E-2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163</v>
      </c>
      <c r="AT165" s="156" t="s">
        <v>158</v>
      </c>
      <c r="AU165" s="156" t="s">
        <v>83</v>
      </c>
      <c r="AY165" s="17" t="s">
        <v>156</v>
      </c>
      <c r="BE165" s="157">
        <f>IF(N165="základní",J165,0)</f>
        <v>171.16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81</v>
      </c>
      <c r="BK165" s="157">
        <f>ROUND(I165*H165,2)</f>
        <v>171.16</v>
      </c>
      <c r="BL165" s="17" t="s">
        <v>163</v>
      </c>
      <c r="BM165" s="156" t="s">
        <v>746</v>
      </c>
    </row>
    <row r="166" spans="1:65" s="2" customFormat="1">
      <c r="A166" s="29"/>
      <c r="B166" s="30"/>
      <c r="C166" s="29"/>
      <c r="D166" s="158" t="s">
        <v>165</v>
      </c>
      <c r="E166" s="29"/>
      <c r="F166" s="159" t="s">
        <v>212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165</v>
      </c>
      <c r="AU166" s="17" t="s">
        <v>83</v>
      </c>
    </row>
    <row r="167" spans="1:65" s="13" customFormat="1">
      <c r="B167" s="162"/>
      <c r="D167" s="158" t="s">
        <v>167</v>
      </c>
      <c r="E167" s="163" t="s">
        <v>1</v>
      </c>
      <c r="F167" s="164" t="s">
        <v>747</v>
      </c>
      <c r="H167" s="165">
        <v>10.965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30</v>
      </c>
      <c r="AX167" s="13" t="s">
        <v>81</v>
      </c>
      <c r="AY167" s="163" t="s">
        <v>156</v>
      </c>
    </row>
    <row r="168" spans="1:65" s="2" customFormat="1" ht="24" customHeight="1">
      <c r="A168" s="29"/>
      <c r="B168" s="145"/>
      <c r="C168" s="146" t="s">
        <v>230</v>
      </c>
      <c r="D168" s="146" t="s">
        <v>158</v>
      </c>
      <c r="E168" s="147" t="s">
        <v>215</v>
      </c>
      <c r="F168" s="148" t="s">
        <v>216</v>
      </c>
      <c r="G168" s="149" t="s">
        <v>217</v>
      </c>
      <c r="H168" s="150">
        <v>92.231999999999999</v>
      </c>
      <c r="I168" s="151">
        <v>184.05</v>
      </c>
      <c r="J168" s="151">
        <f>ROUND(I168*H168,2)</f>
        <v>16975.3</v>
      </c>
      <c r="K168" s="148" t="s">
        <v>162</v>
      </c>
      <c r="L168" s="30"/>
      <c r="M168" s="152" t="s">
        <v>1</v>
      </c>
      <c r="N168" s="153" t="s">
        <v>39</v>
      </c>
      <c r="O168" s="154">
        <v>0</v>
      </c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163</v>
      </c>
      <c r="AT168" s="156" t="s">
        <v>158</v>
      </c>
      <c r="AU168" s="156" t="s">
        <v>83</v>
      </c>
      <c r="AY168" s="17" t="s">
        <v>156</v>
      </c>
      <c r="BE168" s="157">
        <f>IF(N168="základní",J168,0)</f>
        <v>16975.3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16975.3</v>
      </c>
      <c r="BL168" s="17" t="s">
        <v>163</v>
      </c>
      <c r="BM168" s="156" t="s">
        <v>748</v>
      </c>
    </row>
    <row r="169" spans="1:65" s="2" customFormat="1" ht="28.8">
      <c r="A169" s="29"/>
      <c r="B169" s="30"/>
      <c r="C169" s="29"/>
      <c r="D169" s="158" t="s">
        <v>165</v>
      </c>
      <c r="E169" s="29"/>
      <c r="F169" s="159" t="s">
        <v>219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749</v>
      </c>
      <c r="H170" s="165">
        <v>51.24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13" customFormat="1">
      <c r="B171" s="162"/>
      <c r="D171" s="158" t="s">
        <v>167</v>
      </c>
      <c r="F171" s="164" t="s">
        <v>750</v>
      </c>
      <c r="H171" s="165">
        <v>92.231999999999999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3" t="s">
        <v>167</v>
      </c>
      <c r="AU171" s="163" t="s">
        <v>83</v>
      </c>
      <c r="AV171" s="13" t="s">
        <v>83</v>
      </c>
      <c r="AW171" s="13" t="s">
        <v>3</v>
      </c>
      <c r="AX171" s="13" t="s">
        <v>81</v>
      </c>
      <c r="AY171" s="163" t="s">
        <v>156</v>
      </c>
    </row>
    <row r="172" spans="1:65" s="2" customFormat="1" ht="16.5" customHeight="1">
      <c r="A172" s="29"/>
      <c r="B172" s="145"/>
      <c r="C172" s="146" t="s">
        <v>237</v>
      </c>
      <c r="D172" s="146" t="s">
        <v>158</v>
      </c>
      <c r="E172" s="147" t="s">
        <v>223</v>
      </c>
      <c r="F172" s="148" t="s">
        <v>224</v>
      </c>
      <c r="G172" s="149" t="s">
        <v>225</v>
      </c>
      <c r="H172" s="150">
        <v>107.9</v>
      </c>
      <c r="I172" s="151">
        <v>17.059999999999999</v>
      </c>
      <c r="J172" s="151">
        <f>ROUND(I172*H172,2)</f>
        <v>1840.77</v>
      </c>
      <c r="K172" s="148" t="s">
        <v>162</v>
      </c>
      <c r="L172" s="30"/>
      <c r="M172" s="152" t="s">
        <v>1</v>
      </c>
      <c r="N172" s="153" t="s">
        <v>39</v>
      </c>
      <c r="O172" s="154">
        <v>1.7999999999999999E-2</v>
      </c>
      <c r="P172" s="154">
        <f>O172*H172</f>
        <v>1.9421999999999999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6" t="s">
        <v>163</v>
      </c>
      <c r="AT172" s="156" t="s">
        <v>158</v>
      </c>
      <c r="AU172" s="156" t="s">
        <v>83</v>
      </c>
      <c r="AY172" s="17" t="s">
        <v>156</v>
      </c>
      <c r="BE172" s="157">
        <f>IF(N172="základní",J172,0)</f>
        <v>1840.77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81</v>
      </c>
      <c r="BK172" s="157">
        <f>ROUND(I172*H172,2)</f>
        <v>1840.77</v>
      </c>
      <c r="BL172" s="17" t="s">
        <v>163</v>
      </c>
      <c r="BM172" s="156" t="s">
        <v>751</v>
      </c>
    </row>
    <row r="173" spans="1:65" s="2" customFormat="1" ht="19.2">
      <c r="A173" s="29"/>
      <c r="B173" s="30"/>
      <c r="C173" s="29"/>
      <c r="D173" s="158" t="s">
        <v>165</v>
      </c>
      <c r="E173" s="29"/>
      <c r="F173" s="159" t="s">
        <v>227</v>
      </c>
      <c r="G173" s="29"/>
      <c r="H173" s="29"/>
      <c r="I173" s="29"/>
      <c r="J173" s="29"/>
      <c r="K173" s="29"/>
      <c r="L173" s="30"/>
      <c r="M173" s="160"/>
      <c r="N173" s="161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165</v>
      </c>
      <c r="AU173" s="17" t="s">
        <v>83</v>
      </c>
    </row>
    <row r="174" spans="1:65" s="13" customFormat="1">
      <c r="B174" s="162"/>
      <c r="D174" s="158" t="s">
        <v>167</v>
      </c>
      <c r="E174" s="163" t="s">
        <v>1</v>
      </c>
      <c r="F174" s="164" t="s">
        <v>752</v>
      </c>
      <c r="H174" s="165">
        <v>107.9</v>
      </c>
      <c r="L174" s="162"/>
      <c r="M174" s="166"/>
      <c r="N174" s="167"/>
      <c r="O174" s="167"/>
      <c r="P174" s="167"/>
      <c r="Q174" s="167"/>
      <c r="R174" s="167"/>
      <c r="S174" s="167"/>
      <c r="T174" s="168"/>
      <c r="AT174" s="163" t="s">
        <v>167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156</v>
      </c>
    </row>
    <row r="175" spans="1:65" s="12" customFormat="1" ht="22.95" customHeight="1">
      <c r="B175" s="133"/>
      <c r="D175" s="134" t="s">
        <v>73</v>
      </c>
      <c r="E175" s="143" t="s">
        <v>189</v>
      </c>
      <c r="F175" s="143" t="s">
        <v>236</v>
      </c>
      <c r="J175" s="144">
        <f>BK175</f>
        <v>114341.83</v>
      </c>
      <c r="L175" s="133"/>
      <c r="M175" s="137"/>
      <c r="N175" s="138"/>
      <c r="O175" s="138"/>
      <c r="P175" s="139">
        <f>SUM(P176:P210)</f>
        <v>55.969799999999999</v>
      </c>
      <c r="Q175" s="138"/>
      <c r="R175" s="139">
        <f>SUM(R176:R210)</f>
        <v>18.542628000000001</v>
      </c>
      <c r="S175" s="138"/>
      <c r="T175" s="140">
        <f>SUM(T176:T210)</f>
        <v>0</v>
      </c>
      <c r="AR175" s="134" t="s">
        <v>81</v>
      </c>
      <c r="AT175" s="141" t="s">
        <v>73</v>
      </c>
      <c r="AU175" s="141" t="s">
        <v>81</v>
      </c>
      <c r="AY175" s="134" t="s">
        <v>156</v>
      </c>
      <c r="BK175" s="142">
        <f>SUM(BK176:BK210)</f>
        <v>114341.83</v>
      </c>
    </row>
    <row r="176" spans="1:65" s="2" customFormat="1" ht="16.5" customHeight="1">
      <c r="A176" s="29"/>
      <c r="B176" s="145"/>
      <c r="C176" s="146" t="s">
        <v>243</v>
      </c>
      <c r="D176" s="146" t="s">
        <v>158</v>
      </c>
      <c r="E176" s="147" t="s">
        <v>753</v>
      </c>
      <c r="F176" s="148" t="s">
        <v>754</v>
      </c>
      <c r="G176" s="149" t="s">
        <v>225</v>
      </c>
      <c r="H176" s="150">
        <v>23.3</v>
      </c>
      <c r="I176" s="151">
        <v>249.25</v>
      </c>
      <c r="J176" s="151">
        <f>ROUND(I176*H176,2)</f>
        <v>5807.53</v>
      </c>
      <c r="K176" s="148" t="s">
        <v>162</v>
      </c>
      <c r="L176" s="30"/>
      <c r="M176" s="152" t="s">
        <v>1</v>
      </c>
      <c r="N176" s="153" t="s">
        <v>39</v>
      </c>
      <c r="O176" s="154">
        <v>2.9000000000000001E-2</v>
      </c>
      <c r="P176" s="154">
        <f>O176*H176</f>
        <v>0.67570000000000008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163</v>
      </c>
      <c r="AT176" s="156" t="s">
        <v>158</v>
      </c>
      <c r="AU176" s="156" t="s">
        <v>83</v>
      </c>
      <c r="AY176" s="17" t="s">
        <v>156</v>
      </c>
      <c r="BE176" s="157">
        <f>IF(N176="základní",J176,0)</f>
        <v>5807.53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5807.53</v>
      </c>
      <c r="BL176" s="17" t="s">
        <v>163</v>
      </c>
      <c r="BM176" s="156" t="s">
        <v>755</v>
      </c>
    </row>
    <row r="177" spans="1:65" s="2" customFormat="1" ht="19.2">
      <c r="A177" s="29"/>
      <c r="B177" s="30"/>
      <c r="C177" s="29"/>
      <c r="D177" s="158" t="s">
        <v>165</v>
      </c>
      <c r="E177" s="29"/>
      <c r="F177" s="159" t="s">
        <v>756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757</v>
      </c>
      <c r="H178" s="165">
        <v>23.3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2" customFormat="1" ht="16.5" customHeight="1">
      <c r="A179" s="29"/>
      <c r="B179" s="145"/>
      <c r="C179" s="146" t="s">
        <v>249</v>
      </c>
      <c r="D179" s="146" t="s">
        <v>158</v>
      </c>
      <c r="E179" s="147" t="s">
        <v>238</v>
      </c>
      <c r="F179" s="148" t="s">
        <v>239</v>
      </c>
      <c r="G179" s="149" t="s">
        <v>225</v>
      </c>
      <c r="H179" s="150">
        <v>84.6</v>
      </c>
      <c r="I179" s="151">
        <v>267.14999999999998</v>
      </c>
      <c r="J179" s="151">
        <f>ROUND(I179*H179,2)</f>
        <v>22600.89</v>
      </c>
      <c r="K179" s="148" t="s">
        <v>162</v>
      </c>
      <c r="L179" s="30"/>
      <c r="M179" s="152" t="s">
        <v>1</v>
      </c>
      <c r="N179" s="153" t="s">
        <v>39</v>
      </c>
      <c r="O179" s="154">
        <v>2.9000000000000001E-2</v>
      </c>
      <c r="P179" s="154">
        <f>O179*H179</f>
        <v>2.4533999999999998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6" t="s">
        <v>163</v>
      </c>
      <c r="AT179" s="156" t="s">
        <v>158</v>
      </c>
      <c r="AU179" s="156" t="s">
        <v>83</v>
      </c>
      <c r="AY179" s="17" t="s">
        <v>156</v>
      </c>
      <c r="BE179" s="157">
        <f>IF(N179="základní",J179,0)</f>
        <v>22600.89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81</v>
      </c>
      <c r="BK179" s="157">
        <f>ROUND(I179*H179,2)</f>
        <v>22600.89</v>
      </c>
      <c r="BL179" s="17" t="s">
        <v>163</v>
      </c>
      <c r="BM179" s="156" t="s">
        <v>758</v>
      </c>
    </row>
    <row r="180" spans="1:65" s="2" customFormat="1" ht="19.2">
      <c r="A180" s="29"/>
      <c r="B180" s="30"/>
      <c r="C180" s="29"/>
      <c r="D180" s="158" t="s">
        <v>165</v>
      </c>
      <c r="E180" s="29"/>
      <c r="F180" s="159" t="s">
        <v>241</v>
      </c>
      <c r="G180" s="29"/>
      <c r="H180" s="29"/>
      <c r="I180" s="29"/>
      <c r="J180" s="29"/>
      <c r="K180" s="29"/>
      <c r="L180" s="30"/>
      <c r="M180" s="160"/>
      <c r="N180" s="161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165</v>
      </c>
      <c r="AU180" s="17" t="s">
        <v>83</v>
      </c>
    </row>
    <row r="181" spans="1:65" s="13" customFormat="1">
      <c r="B181" s="162"/>
      <c r="D181" s="158" t="s">
        <v>167</v>
      </c>
      <c r="E181" s="163" t="s">
        <v>1</v>
      </c>
      <c r="F181" s="164" t="s">
        <v>759</v>
      </c>
      <c r="H181" s="165">
        <v>84.6</v>
      </c>
      <c r="L181" s="162"/>
      <c r="M181" s="166"/>
      <c r="N181" s="167"/>
      <c r="O181" s="167"/>
      <c r="P181" s="167"/>
      <c r="Q181" s="167"/>
      <c r="R181" s="167"/>
      <c r="S181" s="167"/>
      <c r="T181" s="168"/>
      <c r="AT181" s="163" t="s">
        <v>167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156</v>
      </c>
    </row>
    <row r="182" spans="1:65" s="2" customFormat="1" ht="24" customHeight="1">
      <c r="A182" s="29"/>
      <c r="B182" s="145"/>
      <c r="C182" s="146" t="s">
        <v>8</v>
      </c>
      <c r="D182" s="146" t="s">
        <v>158</v>
      </c>
      <c r="E182" s="147" t="s">
        <v>760</v>
      </c>
      <c r="F182" s="148" t="s">
        <v>761</v>
      </c>
      <c r="G182" s="149" t="s">
        <v>225</v>
      </c>
      <c r="H182" s="150">
        <v>23.3</v>
      </c>
      <c r="I182" s="151">
        <v>655.95</v>
      </c>
      <c r="J182" s="151">
        <f>ROUND(I182*H182,2)</f>
        <v>15283.64</v>
      </c>
      <c r="K182" s="148" t="s">
        <v>162</v>
      </c>
      <c r="L182" s="30"/>
      <c r="M182" s="152" t="s">
        <v>1</v>
      </c>
      <c r="N182" s="153" t="s">
        <v>39</v>
      </c>
      <c r="O182" s="154">
        <v>5.6000000000000001E-2</v>
      </c>
      <c r="P182" s="154">
        <f>O182*H182</f>
        <v>1.3048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6" t="s">
        <v>163</v>
      </c>
      <c r="AT182" s="156" t="s">
        <v>158</v>
      </c>
      <c r="AU182" s="156" t="s">
        <v>83</v>
      </c>
      <c r="AY182" s="17" t="s">
        <v>156</v>
      </c>
      <c r="BE182" s="157">
        <f>IF(N182="základní",J182,0)</f>
        <v>15283.64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81</v>
      </c>
      <c r="BK182" s="157">
        <f>ROUND(I182*H182,2)</f>
        <v>15283.64</v>
      </c>
      <c r="BL182" s="17" t="s">
        <v>163</v>
      </c>
      <c r="BM182" s="156" t="s">
        <v>762</v>
      </c>
    </row>
    <row r="183" spans="1:65" s="2" customFormat="1" ht="28.8">
      <c r="A183" s="29"/>
      <c r="B183" s="30"/>
      <c r="C183" s="29"/>
      <c r="D183" s="158" t="s">
        <v>165</v>
      </c>
      <c r="E183" s="29"/>
      <c r="F183" s="159" t="s">
        <v>763</v>
      </c>
      <c r="G183" s="29"/>
      <c r="H183" s="29"/>
      <c r="I183" s="29"/>
      <c r="J183" s="29"/>
      <c r="K183" s="29"/>
      <c r="L183" s="30"/>
      <c r="M183" s="160"/>
      <c r="N183" s="161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165</v>
      </c>
      <c r="AU183" s="17" t="s">
        <v>83</v>
      </c>
    </row>
    <row r="184" spans="1:65" s="13" customFormat="1">
      <c r="B184" s="162"/>
      <c r="D184" s="158" t="s">
        <v>167</v>
      </c>
      <c r="E184" s="163" t="s">
        <v>1</v>
      </c>
      <c r="F184" s="164" t="s">
        <v>757</v>
      </c>
      <c r="H184" s="165">
        <v>23.3</v>
      </c>
      <c r="L184" s="162"/>
      <c r="M184" s="166"/>
      <c r="N184" s="167"/>
      <c r="O184" s="167"/>
      <c r="P184" s="167"/>
      <c r="Q184" s="167"/>
      <c r="R184" s="167"/>
      <c r="S184" s="167"/>
      <c r="T184" s="168"/>
      <c r="AT184" s="163" t="s">
        <v>167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156</v>
      </c>
    </row>
    <row r="185" spans="1:65" s="2" customFormat="1" ht="24" customHeight="1">
      <c r="A185" s="29"/>
      <c r="B185" s="145"/>
      <c r="C185" s="146" t="s">
        <v>259</v>
      </c>
      <c r="D185" s="146" t="s">
        <v>158</v>
      </c>
      <c r="E185" s="147" t="s">
        <v>764</v>
      </c>
      <c r="F185" s="148" t="s">
        <v>765</v>
      </c>
      <c r="G185" s="149" t="s">
        <v>225</v>
      </c>
      <c r="H185" s="150">
        <v>23.3</v>
      </c>
      <c r="I185" s="151">
        <v>330.61</v>
      </c>
      <c r="J185" s="151">
        <f>ROUND(I185*H185,2)</f>
        <v>7703.21</v>
      </c>
      <c r="K185" s="148" t="s">
        <v>162</v>
      </c>
      <c r="L185" s="30"/>
      <c r="M185" s="152" t="s">
        <v>1</v>
      </c>
      <c r="N185" s="153" t="s">
        <v>39</v>
      </c>
      <c r="O185" s="154">
        <v>2.7E-2</v>
      </c>
      <c r="P185" s="154">
        <f>O185*H185</f>
        <v>0.62909999999999999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163</v>
      </c>
      <c r="AT185" s="156" t="s">
        <v>158</v>
      </c>
      <c r="AU185" s="156" t="s">
        <v>83</v>
      </c>
      <c r="AY185" s="17" t="s">
        <v>156</v>
      </c>
      <c r="BE185" s="157">
        <f>IF(N185="základní",J185,0)</f>
        <v>7703.21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7703.21</v>
      </c>
      <c r="BL185" s="17" t="s">
        <v>163</v>
      </c>
      <c r="BM185" s="156" t="s">
        <v>766</v>
      </c>
    </row>
    <row r="186" spans="1:65" s="2" customFormat="1" ht="28.8">
      <c r="A186" s="29"/>
      <c r="B186" s="30"/>
      <c r="C186" s="29"/>
      <c r="D186" s="158" t="s">
        <v>165</v>
      </c>
      <c r="E186" s="29"/>
      <c r="F186" s="159" t="s">
        <v>767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83</v>
      </c>
    </row>
    <row r="187" spans="1:65" s="13" customFormat="1">
      <c r="B187" s="162"/>
      <c r="D187" s="158" t="s">
        <v>167</v>
      </c>
      <c r="E187" s="163" t="s">
        <v>1</v>
      </c>
      <c r="F187" s="164" t="s">
        <v>757</v>
      </c>
      <c r="H187" s="165">
        <v>23.3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2" customFormat="1" ht="24" customHeight="1">
      <c r="A188" s="29"/>
      <c r="B188" s="145"/>
      <c r="C188" s="146" t="s">
        <v>265</v>
      </c>
      <c r="D188" s="146" t="s">
        <v>158</v>
      </c>
      <c r="E188" s="147" t="s">
        <v>768</v>
      </c>
      <c r="F188" s="148" t="s">
        <v>769</v>
      </c>
      <c r="G188" s="149" t="s">
        <v>225</v>
      </c>
      <c r="H188" s="150">
        <v>23.3</v>
      </c>
      <c r="I188" s="151">
        <v>21.35</v>
      </c>
      <c r="J188" s="151">
        <f>ROUND(I188*H188,2)</f>
        <v>497.46</v>
      </c>
      <c r="K188" s="148" t="s">
        <v>162</v>
      </c>
      <c r="L188" s="30"/>
      <c r="M188" s="152" t="s">
        <v>1</v>
      </c>
      <c r="N188" s="153" t="s">
        <v>39</v>
      </c>
      <c r="O188" s="154">
        <v>8.0000000000000002E-3</v>
      </c>
      <c r="P188" s="154">
        <f>O188*H188</f>
        <v>0.18640000000000001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163</v>
      </c>
      <c r="AT188" s="156" t="s">
        <v>158</v>
      </c>
      <c r="AU188" s="156" t="s">
        <v>83</v>
      </c>
      <c r="AY188" s="17" t="s">
        <v>156</v>
      </c>
      <c r="BE188" s="157">
        <f>IF(N188="základní",J188,0)</f>
        <v>497.46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81</v>
      </c>
      <c r="BK188" s="157">
        <f>ROUND(I188*H188,2)</f>
        <v>497.46</v>
      </c>
      <c r="BL188" s="17" t="s">
        <v>163</v>
      </c>
      <c r="BM188" s="156" t="s">
        <v>770</v>
      </c>
    </row>
    <row r="189" spans="1:65" s="2" customFormat="1">
      <c r="A189" s="29"/>
      <c r="B189" s="30"/>
      <c r="C189" s="29"/>
      <c r="D189" s="158" t="s">
        <v>165</v>
      </c>
      <c r="E189" s="29"/>
      <c r="F189" s="159" t="s">
        <v>771</v>
      </c>
      <c r="G189" s="29"/>
      <c r="H189" s="29"/>
      <c r="I189" s="29"/>
      <c r="J189" s="29"/>
      <c r="K189" s="29"/>
      <c r="L189" s="30"/>
      <c r="M189" s="160"/>
      <c r="N189" s="161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165</v>
      </c>
      <c r="AU189" s="17" t="s">
        <v>83</v>
      </c>
    </row>
    <row r="190" spans="1:65" s="13" customFormat="1">
      <c r="B190" s="162"/>
      <c r="D190" s="158" t="s">
        <v>167</v>
      </c>
      <c r="E190" s="163" t="s">
        <v>1</v>
      </c>
      <c r="F190" s="164" t="s">
        <v>757</v>
      </c>
      <c r="H190" s="165">
        <v>23.3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167</v>
      </c>
      <c r="AU190" s="163" t="s">
        <v>83</v>
      </c>
      <c r="AV190" s="13" t="s">
        <v>83</v>
      </c>
      <c r="AW190" s="13" t="s">
        <v>30</v>
      </c>
      <c r="AX190" s="13" t="s">
        <v>81</v>
      </c>
      <c r="AY190" s="163" t="s">
        <v>156</v>
      </c>
    </row>
    <row r="191" spans="1:65" s="2" customFormat="1" ht="24" customHeight="1">
      <c r="A191" s="29"/>
      <c r="B191" s="145"/>
      <c r="C191" s="146" t="s">
        <v>270</v>
      </c>
      <c r="D191" s="146" t="s">
        <v>158</v>
      </c>
      <c r="E191" s="147" t="s">
        <v>772</v>
      </c>
      <c r="F191" s="148" t="s">
        <v>773</v>
      </c>
      <c r="G191" s="149" t="s">
        <v>225</v>
      </c>
      <c r="H191" s="150">
        <v>23.3</v>
      </c>
      <c r="I191" s="151">
        <v>21.35</v>
      </c>
      <c r="J191" s="151">
        <f>ROUND(I191*H191,2)</f>
        <v>497.46</v>
      </c>
      <c r="K191" s="148" t="s">
        <v>162</v>
      </c>
      <c r="L191" s="30"/>
      <c r="M191" s="152" t="s">
        <v>1</v>
      </c>
      <c r="N191" s="153" t="s">
        <v>39</v>
      </c>
      <c r="O191" s="154">
        <v>2E-3</v>
      </c>
      <c r="P191" s="154">
        <f>O191*H191</f>
        <v>4.6600000000000003E-2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163</v>
      </c>
      <c r="AT191" s="156" t="s">
        <v>158</v>
      </c>
      <c r="AU191" s="156" t="s">
        <v>83</v>
      </c>
      <c r="AY191" s="17" t="s">
        <v>156</v>
      </c>
      <c r="BE191" s="157">
        <f>IF(N191="základní",J191,0)</f>
        <v>497.46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81</v>
      </c>
      <c r="BK191" s="157">
        <f>ROUND(I191*H191,2)</f>
        <v>497.46</v>
      </c>
      <c r="BL191" s="17" t="s">
        <v>163</v>
      </c>
      <c r="BM191" s="156" t="s">
        <v>774</v>
      </c>
    </row>
    <row r="192" spans="1:65" s="2" customFormat="1" ht="19.2">
      <c r="A192" s="29"/>
      <c r="B192" s="30"/>
      <c r="C192" s="29"/>
      <c r="D192" s="158" t="s">
        <v>165</v>
      </c>
      <c r="E192" s="29"/>
      <c r="F192" s="159" t="s">
        <v>775</v>
      </c>
      <c r="G192" s="29"/>
      <c r="H192" s="29"/>
      <c r="I192" s="29"/>
      <c r="J192" s="29"/>
      <c r="K192" s="29"/>
      <c r="L192" s="30"/>
      <c r="M192" s="160"/>
      <c r="N192" s="161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165</v>
      </c>
      <c r="AU192" s="17" t="s">
        <v>83</v>
      </c>
    </row>
    <row r="193" spans="1:65" s="13" customFormat="1">
      <c r="B193" s="162"/>
      <c r="D193" s="158" t="s">
        <v>167</v>
      </c>
      <c r="E193" s="163" t="s">
        <v>1</v>
      </c>
      <c r="F193" s="164" t="s">
        <v>757</v>
      </c>
      <c r="H193" s="165">
        <v>23.3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30</v>
      </c>
      <c r="AX193" s="13" t="s">
        <v>81</v>
      </c>
      <c r="AY193" s="163" t="s">
        <v>156</v>
      </c>
    </row>
    <row r="194" spans="1:65" s="2" customFormat="1" ht="24" customHeight="1">
      <c r="A194" s="29"/>
      <c r="B194" s="145"/>
      <c r="C194" s="146" t="s">
        <v>276</v>
      </c>
      <c r="D194" s="146" t="s">
        <v>158</v>
      </c>
      <c r="E194" s="147" t="s">
        <v>776</v>
      </c>
      <c r="F194" s="148" t="s">
        <v>777</v>
      </c>
      <c r="G194" s="149" t="s">
        <v>225</v>
      </c>
      <c r="H194" s="150">
        <v>23.3</v>
      </c>
      <c r="I194" s="151">
        <v>437.3</v>
      </c>
      <c r="J194" s="151">
        <f>ROUND(I194*H194,2)</f>
        <v>10189.09</v>
      </c>
      <c r="K194" s="148" t="s">
        <v>162</v>
      </c>
      <c r="L194" s="30"/>
      <c r="M194" s="152" t="s">
        <v>1</v>
      </c>
      <c r="N194" s="153" t="s">
        <v>39</v>
      </c>
      <c r="O194" s="154">
        <v>6.6000000000000003E-2</v>
      </c>
      <c r="P194" s="154">
        <f>O194*H194</f>
        <v>1.5378000000000001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163</v>
      </c>
      <c r="AT194" s="156" t="s">
        <v>158</v>
      </c>
      <c r="AU194" s="156" t="s">
        <v>83</v>
      </c>
      <c r="AY194" s="17" t="s">
        <v>156</v>
      </c>
      <c r="BE194" s="157">
        <f>IF(N194="základní",J194,0)</f>
        <v>10189.09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81</v>
      </c>
      <c r="BK194" s="157">
        <f>ROUND(I194*H194,2)</f>
        <v>10189.09</v>
      </c>
      <c r="BL194" s="17" t="s">
        <v>163</v>
      </c>
      <c r="BM194" s="156" t="s">
        <v>778</v>
      </c>
    </row>
    <row r="195" spans="1:65" s="2" customFormat="1" ht="28.8">
      <c r="A195" s="29"/>
      <c r="B195" s="30"/>
      <c r="C195" s="29"/>
      <c r="D195" s="158" t="s">
        <v>165</v>
      </c>
      <c r="E195" s="29"/>
      <c r="F195" s="159" t="s">
        <v>779</v>
      </c>
      <c r="G195" s="29"/>
      <c r="H195" s="29"/>
      <c r="I195" s="29"/>
      <c r="J195" s="29"/>
      <c r="K195" s="29"/>
      <c r="L195" s="30"/>
      <c r="M195" s="160"/>
      <c r="N195" s="161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165</v>
      </c>
      <c r="AU195" s="17" t="s">
        <v>83</v>
      </c>
    </row>
    <row r="196" spans="1:65" s="13" customFormat="1">
      <c r="B196" s="162"/>
      <c r="D196" s="158" t="s">
        <v>167</v>
      </c>
      <c r="E196" s="163" t="s">
        <v>1</v>
      </c>
      <c r="F196" s="164" t="s">
        <v>757</v>
      </c>
      <c r="H196" s="165">
        <v>23.3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167</v>
      </c>
      <c r="AU196" s="163" t="s">
        <v>83</v>
      </c>
      <c r="AV196" s="13" t="s">
        <v>83</v>
      </c>
      <c r="AW196" s="13" t="s">
        <v>30</v>
      </c>
      <c r="AX196" s="13" t="s">
        <v>81</v>
      </c>
      <c r="AY196" s="163" t="s">
        <v>156</v>
      </c>
    </row>
    <row r="197" spans="1:65" s="2" customFormat="1" ht="24" customHeight="1">
      <c r="A197" s="29"/>
      <c r="B197" s="145"/>
      <c r="C197" s="146" t="s">
        <v>282</v>
      </c>
      <c r="D197" s="146" t="s">
        <v>158</v>
      </c>
      <c r="E197" s="147" t="s">
        <v>250</v>
      </c>
      <c r="F197" s="148" t="s">
        <v>251</v>
      </c>
      <c r="G197" s="149" t="s">
        <v>225</v>
      </c>
      <c r="H197" s="150">
        <v>11</v>
      </c>
      <c r="I197" s="151">
        <v>305.06</v>
      </c>
      <c r="J197" s="151">
        <f>ROUND(I197*H197,2)</f>
        <v>3355.66</v>
      </c>
      <c r="K197" s="148" t="s">
        <v>162</v>
      </c>
      <c r="L197" s="30"/>
      <c r="M197" s="152" t="s">
        <v>1</v>
      </c>
      <c r="N197" s="153" t="s">
        <v>39</v>
      </c>
      <c r="O197" s="154">
        <v>0.72</v>
      </c>
      <c r="P197" s="154">
        <f>O197*H197</f>
        <v>7.92</v>
      </c>
      <c r="Q197" s="154">
        <v>8.4250000000000005E-2</v>
      </c>
      <c r="R197" s="154">
        <f>Q197*H197</f>
        <v>0.92675000000000007</v>
      </c>
      <c r="S197" s="154">
        <v>0</v>
      </c>
      <c r="T197" s="155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6" t="s">
        <v>163</v>
      </c>
      <c r="AT197" s="156" t="s">
        <v>158</v>
      </c>
      <c r="AU197" s="156" t="s">
        <v>83</v>
      </c>
      <c r="AY197" s="17" t="s">
        <v>156</v>
      </c>
      <c r="BE197" s="157">
        <f>IF(N197="základní",J197,0)</f>
        <v>3355.66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81</v>
      </c>
      <c r="BK197" s="157">
        <f>ROUND(I197*H197,2)</f>
        <v>3355.66</v>
      </c>
      <c r="BL197" s="17" t="s">
        <v>163</v>
      </c>
      <c r="BM197" s="156" t="s">
        <v>780</v>
      </c>
    </row>
    <row r="198" spans="1:65" s="2" customFormat="1" ht="48">
      <c r="A198" s="29"/>
      <c r="B198" s="30"/>
      <c r="C198" s="29"/>
      <c r="D198" s="158" t="s">
        <v>165</v>
      </c>
      <c r="E198" s="29"/>
      <c r="F198" s="159" t="s">
        <v>253</v>
      </c>
      <c r="G198" s="29"/>
      <c r="H198" s="29"/>
      <c r="I198" s="29"/>
      <c r="J198" s="29"/>
      <c r="K198" s="29"/>
      <c r="L198" s="30"/>
      <c r="M198" s="160"/>
      <c r="N198" s="161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165</v>
      </c>
      <c r="AU198" s="17" t="s">
        <v>83</v>
      </c>
    </row>
    <row r="199" spans="1:65" s="13" customFormat="1">
      <c r="B199" s="162"/>
      <c r="D199" s="158" t="s">
        <v>167</v>
      </c>
      <c r="E199" s="163" t="s">
        <v>1</v>
      </c>
      <c r="F199" s="164" t="s">
        <v>781</v>
      </c>
      <c r="H199" s="165">
        <v>11</v>
      </c>
      <c r="L199" s="162"/>
      <c r="M199" s="166"/>
      <c r="N199" s="167"/>
      <c r="O199" s="167"/>
      <c r="P199" s="167"/>
      <c r="Q199" s="167"/>
      <c r="R199" s="167"/>
      <c r="S199" s="167"/>
      <c r="T199" s="168"/>
      <c r="AT199" s="163" t="s">
        <v>167</v>
      </c>
      <c r="AU199" s="163" t="s">
        <v>83</v>
      </c>
      <c r="AV199" s="13" t="s">
        <v>83</v>
      </c>
      <c r="AW199" s="13" t="s">
        <v>30</v>
      </c>
      <c r="AX199" s="13" t="s">
        <v>81</v>
      </c>
      <c r="AY199" s="163" t="s">
        <v>156</v>
      </c>
    </row>
    <row r="200" spans="1:65" s="2" customFormat="1" ht="24" customHeight="1">
      <c r="A200" s="29"/>
      <c r="B200" s="145"/>
      <c r="C200" s="176" t="s">
        <v>7</v>
      </c>
      <c r="D200" s="176" t="s">
        <v>254</v>
      </c>
      <c r="E200" s="177" t="s">
        <v>255</v>
      </c>
      <c r="F200" s="178" t="s">
        <v>256</v>
      </c>
      <c r="G200" s="179" t="s">
        <v>225</v>
      </c>
      <c r="H200" s="180">
        <v>11.33</v>
      </c>
      <c r="I200" s="181">
        <v>558.28</v>
      </c>
      <c r="J200" s="181">
        <f>ROUND(I200*H200,2)</f>
        <v>6325.31</v>
      </c>
      <c r="K200" s="178" t="s">
        <v>162</v>
      </c>
      <c r="L200" s="182"/>
      <c r="M200" s="183" t="s">
        <v>1</v>
      </c>
      <c r="N200" s="184" t="s">
        <v>39</v>
      </c>
      <c r="O200" s="154">
        <v>0</v>
      </c>
      <c r="P200" s="154">
        <f>O200*H200</f>
        <v>0</v>
      </c>
      <c r="Q200" s="154">
        <v>0.13100000000000001</v>
      </c>
      <c r="R200" s="154">
        <f>Q200*H200</f>
        <v>1.4842300000000002</v>
      </c>
      <c r="S200" s="154">
        <v>0</v>
      </c>
      <c r="T200" s="15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6" t="s">
        <v>208</v>
      </c>
      <c r="AT200" s="156" t="s">
        <v>254</v>
      </c>
      <c r="AU200" s="156" t="s">
        <v>83</v>
      </c>
      <c r="AY200" s="17" t="s">
        <v>156</v>
      </c>
      <c r="BE200" s="157">
        <f>IF(N200="základní",J200,0)</f>
        <v>6325.31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81</v>
      </c>
      <c r="BK200" s="157">
        <f>ROUND(I200*H200,2)</f>
        <v>6325.31</v>
      </c>
      <c r="BL200" s="17" t="s">
        <v>163</v>
      </c>
      <c r="BM200" s="156" t="s">
        <v>782</v>
      </c>
    </row>
    <row r="201" spans="1:65" s="2" customFormat="1" ht="19.2">
      <c r="A201" s="29"/>
      <c r="B201" s="30"/>
      <c r="C201" s="29"/>
      <c r="D201" s="158" t="s">
        <v>165</v>
      </c>
      <c r="E201" s="29"/>
      <c r="F201" s="159" t="s">
        <v>256</v>
      </c>
      <c r="G201" s="29"/>
      <c r="H201" s="29"/>
      <c r="I201" s="29"/>
      <c r="J201" s="29"/>
      <c r="K201" s="29"/>
      <c r="L201" s="30"/>
      <c r="M201" s="160"/>
      <c r="N201" s="161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165</v>
      </c>
      <c r="AU201" s="17" t="s">
        <v>83</v>
      </c>
    </row>
    <row r="202" spans="1:65" s="13" customFormat="1">
      <c r="B202" s="162"/>
      <c r="D202" s="158" t="s">
        <v>167</v>
      </c>
      <c r="E202" s="163" t="s">
        <v>1</v>
      </c>
      <c r="F202" s="164" t="s">
        <v>781</v>
      </c>
      <c r="H202" s="165">
        <v>11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30</v>
      </c>
      <c r="AX202" s="13" t="s">
        <v>81</v>
      </c>
      <c r="AY202" s="163" t="s">
        <v>156</v>
      </c>
    </row>
    <row r="203" spans="1:65" s="13" customFormat="1">
      <c r="B203" s="162"/>
      <c r="D203" s="158" t="s">
        <v>167</v>
      </c>
      <c r="F203" s="164" t="s">
        <v>783</v>
      </c>
      <c r="H203" s="165">
        <v>11.33</v>
      </c>
      <c r="L203" s="162"/>
      <c r="M203" s="166"/>
      <c r="N203" s="167"/>
      <c r="O203" s="167"/>
      <c r="P203" s="167"/>
      <c r="Q203" s="167"/>
      <c r="R203" s="167"/>
      <c r="S203" s="167"/>
      <c r="T203" s="168"/>
      <c r="AT203" s="163" t="s">
        <v>167</v>
      </c>
      <c r="AU203" s="163" t="s">
        <v>83</v>
      </c>
      <c r="AV203" s="13" t="s">
        <v>83</v>
      </c>
      <c r="AW203" s="13" t="s">
        <v>3</v>
      </c>
      <c r="AX203" s="13" t="s">
        <v>81</v>
      </c>
      <c r="AY203" s="163" t="s">
        <v>156</v>
      </c>
    </row>
    <row r="204" spans="1:65" s="2" customFormat="1" ht="24" customHeight="1">
      <c r="A204" s="29"/>
      <c r="B204" s="145"/>
      <c r="C204" s="146" t="s">
        <v>295</v>
      </c>
      <c r="D204" s="146" t="s">
        <v>158</v>
      </c>
      <c r="E204" s="147" t="s">
        <v>479</v>
      </c>
      <c r="F204" s="148" t="s">
        <v>480</v>
      </c>
      <c r="G204" s="149" t="s">
        <v>225</v>
      </c>
      <c r="H204" s="150">
        <v>73.599999999999994</v>
      </c>
      <c r="I204" s="151">
        <v>270.98</v>
      </c>
      <c r="J204" s="151">
        <f>ROUND(I204*H204,2)</f>
        <v>19944.13</v>
      </c>
      <c r="K204" s="148" t="s">
        <v>162</v>
      </c>
      <c r="L204" s="30"/>
      <c r="M204" s="152" t="s">
        <v>1</v>
      </c>
      <c r="N204" s="153" t="s">
        <v>39</v>
      </c>
      <c r="O204" s="154">
        <v>0.56000000000000005</v>
      </c>
      <c r="P204" s="154">
        <f>O204*H204</f>
        <v>41.216000000000001</v>
      </c>
      <c r="Q204" s="154">
        <v>8.4250000000000005E-2</v>
      </c>
      <c r="R204" s="154">
        <f>Q204*H204</f>
        <v>6.2008000000000001</v>
      </c>
      <c r="S204" s="154">
        <v>0</v>
      </c>
      <c r="T204" s="15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163</v>
      </c>
      <c r="AT204" s="156" t="s">
        <v>158</v>
      </c>
      <c r="AU204" s="156" t="s">
        <v>83</v>
      </c>
      <c r="AY204" s="17" t="s">
        <v>156</v>
      </c>
      <c r="BE204" s="157">
        <f>IF(N204="základní",J204,0)</f>
        <v>19944.13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81</v>
      </c>
      <c r="BK204" s="157">
        <f>ROUND(I204*H204,2)</f>
        <v>19944.13</v>
      </c>
      <c r="BL204" s="17" t="s">
        <v>163</v>
      </c>
      <c r="BM204" s="156" t="s">
        <v>784</v>
      </c>
    </row>
    <row r="205" spans="1:65" s="2" customFormat="1" ht="48">
      <c r="A205" s="29"/>
      <c r="B205" s="30"/>
      <c r="C205" s="29"/>
      <c r="D205" s="158" t="s">
        <v>165</v>
      </c>
      <c r="E205" s="29"/>
      <c r="F205" s="159" t="s">
        <v>482</v>
      </c>
      <c r="G205" s="29"/>
      <c r="H205" s="29"/>
      <c r="I205" s="29"/>
      <c r="J205" s="29"/>
      <c r="K205" s="29"/>
      <c r="L205" s="30"/>
      <c r="M205" s="160"/>
      <c r="N205" s="161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165</v>
      </c>
      <c r="AU205" s="17" t="s">
        <v>83</v>
      </c>
    </row>
    <row r="206" spans="1:65" s="13" customFormat="1">
      <c r="B206" s="162"/>
      <c r="D206" s="158" t="s">
        <v>167</v>
      </c>
      <c r="E206" s="163" t="s">
        <v>1</v>
      </c>
      <c r="F206" s="164" t="s">
        <v>785</v>
      </c>
      <c r="H206" s="165">
        <v>73.599999999999994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156</v>
      </c>
    </row>
    <row r="207" spans="1:65" s="2" customFormat="1" ht="16.5" customHeight="1">
      <c r="A207" s="29"/>
      <c r="B207" s="145"/>
      <c r="C207" s="176" t="s">
        <v>300</v>
      </c>
      <c r="D207" s="176" t="s">
        <v>254</v>
      </c>
      <c r="E207" s="177" t="s">
        <v>266</v>
      </c>
      <c r="F207" s="178" t="s">
        <v>267</v>
      </c>
      <c r="G207" s="179" t="s">
        <v>225</v>
      </c>
      <c r="H207" s="180">
        <v>75.808000000000007</v>
      </c>
      <c r="I207" s="181">
        <v>292.02</v>
      </c>
      <c r="J207" s="181">
        <f>ROUND(I207*H207,2)</f>
        <v>22137.45</v>
      </c>
      <c r="K207" s="178" t="s">
        <v>162</v>
      </c>
      <c r="L207" s="182"/>
      <c r="M207" s="183" t="s">
        <v>1</v>
      </c>
      <c r="N207" s="184" t="s">
        <v>39</v>
      </c>
      <c r="O207" s="154">
        <v>0</v>
      </c>
      <c r="P207" s="154">
        <f>O207*H207</f>
        <v>0</v>
      </c>
      <c r="Q207" s="154">
        <v>0.13100000000000001</v>
      </c>
      <c r="R207" s="154">
        <f>Q207*H207</f>
        <v>9.930848000000001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208</v>
      </c>
      <c r="AT207" s="156" t="s">
        <v>254</v>
      </c>
      <c r="AU207" s="156" t="s">
        <v>83</v>
      </c>
      <c r="AY207" s="17" t="s">
        <v>156</v>
      </c>
      <c r="BE207" s="157">
        <f>IF(N207="základní",J207,0)</f>
        <v>22137.45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22137.45</v>
      </c>
      <c r="BL207" s="17" t="s">
        <v>163</v>
      </c>
      <c r="BM207" s="156" t="s">
        <v>786</v>
      </c>
    </row>
    <row r="208" spans="1:65" s="2" customFormat="1">
      <c r="A208" s="29"/>
      <c r="B208" s="30"/>
      <c r="C208" s="29"/>
      <c r="D208" s="158" t="s">
        <v>165</v>
      </c>
      <c r="E208" s="29"/>
      <c r="F208" s="159" t="s">
        <v>267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785</v>
      </c>
      <c r="H209" s="165">
        <v>73.599999999999994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13" customFormat="1">
      <c r="B210" s="162"/>
      <c r="D210" s="158" t="s">
        <v>167</v>
      </c>
      <c r="F210" s="164" t="s">
        <v>787</v>
      </c>
      <c r="H210" s="165">
        <v>75.808000000000007</v>
      </c>
      <c r="L210" s="162"/>
      <c r="M210" s="166"/>
      <c r="N210" s="167"/>
      <c r="O210" s="167"/>
      <c r="P210" s="167"/>
      <c r="Q210" s="167"/>
      <c r="R210" s="167"/>
      <c r="S210" s="167"/>
      <c r="T210" s="168"/>
      <c r="AT210" s="163" t="s">
        <v>167</v>
      </c>
      <c r="AU210" s="163" t="s">
        <v>83</v>
      </c>
      <c r="AV210" s="13" t="s">
        <v>83</v>
      </c>
      <c r="AW210" s="13" t="s">
        <v>3</v>
      </c>
      <c r="AX210" s="13" t="s">
        <v>81</v>
      </c>
      <c r="AY210" s="163" t="s">
        <v>156</v>
      </c>
    </row>
    <row r="211" spans="1:65" s="12" customFormat="1" ht="22.95" customHeight="1">
      <c r="B211" s="133"/>
      <c r="D211" s="134" t="s">
        <v>73</v>
      </c>
      <c r="E211" s="143" t="s">
        <v>208</v>
      </c>
      <c r="F211" s="143" t="s">
        <v>788</v>
      </c>
      <c r="J211" s="144">
        <f>BK211</f>
        <v>4556.49</v>
      </c>
      <c r="L211" s="133"/>
      <c r="M211" s="137"/>
      <c r="N211" s="138"/>
      <c r="O211" s="138"/>
      <c r="P211" s="139">
        <f>SUM(P212:P218)</f>
        <v>3.8170000000000002</v>
      </c>
      <c r="Q211" s="138"/>
      <c r="R211" s="139">
        <f>SUM(R212:R218)</f>
        <v>0.52280000000000004</v>
      </c>
      <c r="S211" s="138"/>
      <c r="T211" s="140">
        <f>SUM(T212:T218)</f>
        <v>0</v>
      </c>
      <c r="AR211" s="134" t="s">
        <v>81</v>
      </c>
      <c r="AT211" s="141" t="s">
        <v>73</v>
      </c>
      <c r="AU211" s="141" t="s">
        <v>81</v>
      </c>
      <c r="AY211" s="134" t="s">
        <v>156</v>
      </c>
      <c r="BK211" s="142">
        <f>SUM(BK212:BK218)</f>
        <v>4556.49</v>
      </c>
    </row>
    <row r="212" spans="1:65" s="2" customFormat="1" ht="24" customHeight="1">
      <c r="A212" s="29"/>
      <c r="B212" s="145"/>
      <c r="C212" s="146" t="s">
        <v>305</v>
      </c>
      <c r="D212" s="146" t="s">
        <v>158</v>
      </c>
      <c r="E212" s="147" t="s">
        <v>789</v>
      </c>
      <c r="F212" s="148" t="s">
        <v>790</v>
      </c>
      <c r="G212" s="149" t="s">
        <v>531</v>
      </c>
      <c r="H212" s="150">
        <v>1</v>
      </c>
      <c r="I212" s="151">
        <v>2127.04</v>
      </c>
      <c r="J212" s="151">
        <f>ROUND(I212*H212,2)</f>
        <v>2127.04</v>
      </c>
      <c r="K212" s="148" t="s">
        <v>162</v>
      </c>
      <c r="L212" s="30"/>
      <c r="M212" s="152" t="s">
        <v>1</v>
      </c>
      <c r="N212" s="153" t="s">
        <v>39</v>
      </c>
      <c r="O212" s="154">
        <v>3.8170000000000002</v>
      </c>
      <c r="P212" s="154">
        <f>O212*H212</f>
        <v>3.8170000000000002</v>
      </c>
      <c r="Q212" s="154">
        <v>0.42080000000000001</v>
      </c>
      <c r="R212" s="154">
        <f>Q212*H212</f>
        <v>0.42080000000000001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163</v>
      </c>
      <c r="AT212" s="156" t="s">
        <v>158</v>
      </c>
      <c r="AU212" s="156" t="s">
        <v>83</v>
      </c>
      <c r="AY212" s="17" t="s">
        <v>156</v>
      </c>
      <c r="BE212" s="157">
        <f>IF(N212="základní",J212,0)</f>
        <v>2127.04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81</v>
      </c>
      <c r="BK212" s="157">
        <f>ROUND(I212*H212,2)</f>
        <v>2127.04</v>
      </c>
      <c r="BL212" s="17" t="s">
        <v>163</v>
      </c>
      <c r="BM212" s="156" t="s">
        <v>791</v>
      </c>
    </row>
    <row r="213" spans="1:65" s="2" customFormat="1" ht="19.2">
      <c r="A213" s="29"/>
      <c r="B213" s="30"/>
      <c r="C213" s="29"/>
      <c r="D213" s="158" t="s">
        <v>165</v>
      </c>
      <c r="E213" s="29"/>
      <c r="F213" s="159" t="s">
        <v>792</v>
      </c>
      <c r="G213" s="29"/>
      <c r="H213" s="29"/>
      <c r="I213" s="29"/>
      <c r="J213" s="29"/>
      <c r="K213" s="29"/>
      <c r="L213" s="30"/>
      <c r="M213" s="160"/>
      <c r="N213" s="161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165</v>
      </c>
      <c r="AU213" s="17" t="s">
        <v>83</v>
      </c>
    </row>
    <row r="214" spans="1:65" s="2" customFormat="1" ht="19.2">
      <c r="A214" s="29"/>
      <c r="B214" s="30"/>
      <c r="C214" s="29"/>
      <c r="D214" s="158" t="s">
        <v>366</v>
      </c>
      <c r="E214" s="29"/>
      <c r="F214" s="185" t="s">
        <v>793</v>
      </c>
      <c r="G214" s="29"/>
      <c r="H214" s="29"/>
      <c r="I214" s="29"/>
      <c r="J214" s="29"/>
      <c r="K214" s="29"/>
      <c r="L214" s="30"/>
      <c r="M214" s="160"/>
      <c r="N214" s="161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366</v>
      </c>
      <c r="AU214" s="17" t="s">
        <v>83</v>
      </c>
    </row>
    <row r="215" spans="1:65" s="13" customFormat="1">
      <c r="B215" s="162"/>
      <c r="D215" s="158" t="s">
        <v>167</v>
      </c>
      <c r="E215" s="163" t="s">
        <v>1</v>
      </c>
      <c r="F215" s="164" t="s">
        <v>81</v>
      </c>
      <c r="H215" s="165">
        <v>1</v>
      </c>
      <c r="L215" s="162"/>
      <c r="M215" s="166"/>
      <c r="N215" s="167"/>
      <c r="O215" s="167"/>
      <c r="P215" s="167"/>
      <c r="Q215" s="167"/>
      <c r="R215" s="167"/>
      <c r="S215" s="167"/>
      <c r="T215" s="168"/>
      <c r="AT215" s="163" t="s">
        <v>167</v>
      </c>
      <c r="AU215" s="163" t="s">
        <v>83</v>
      </c>
      <c r="AV215" s="13" t="s">
        <v>83</v>
      </c>
      <c r="AW215" s="13" t="s">
        <v>30</v>
      </c>
      <c r="AX215" s="13" t="s">
        <v>81</v>
      </c>
      <c r="AY215" s="163" t="s">
        <v>156</v>
      </c>
    </row>
    <row r="216" spans="1:65" s="2" customFormat="1" ht="24" customHeight="1">
      <c r="A216" s="29"/>
      <c r="B216" s="145"/>
      <c r="C216" s="176" t="s">
        <v>311</v>
      </c>
      <c r="D216" s="176" t="s">
        <v>254</v>
      </c>
      <c r="E216" s="177" t="s">
        <v>794</v>
      </c>
      <c r="F216" s="178" t="s">
        <v>795</v>
      </c>
      <c r="G216" s="179" t="s">
        <v>531</v>
      </c>
      <c r="H216" s="180">
        <v>1</v>
      </c>
      <c r="I216" s="181">
        <v>2429.4499999999998</v>
      </c>
      <c r="J216" s="181">
        <f>ROUND(I216*H216,2)</f>
        <v>2429.4499999999998</v>
      </c>
      <c r="K216" s="178" t="s">
        <v>162</v>
      </c>
      <c r="L216" s="182"/>
      <c r="M216" s="183" t="s">
        <v>1</v>
      </c>
      <c r="N216" s="184" t="s">
        <v>39</v>
      </c>
      <c r="O216" s="154">
        <v>0</v>
      </c>
      <c r="P216" s="154">
        <f>O216*H216</f>
        <v>0</v>
      </c>
      <c r="Q216" s="154">
        <v>0.10199999999999999</v>
      </c>
      <c r="R216" s="154">
        <f>Q216*H216</f>
        <v>0.10199999999999999</v>
      </c>
      <c r="S216" s="154">
        <v>0</v>
      </c>
      <c r="T216" s="155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6" t="s">
        <v>208</v>
      </c>
      <c r="AT216" s="156" t="s">
        <v>254</v>
      </c>
      <c r="AU216" s="156" t="s">
        <v>83</v>
      </c>
      <c r="AY216" s="17" t="s">
        <v>156</v>
      </c>
      <c r="BE216" s="157">
        <f>IF(N216="základní",J216,0)</f>
        <v>2429.4499999999998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81</v>
      </c>
      <c r="BK216" s="157">
        <f>ROUND(I216*H216,2)</f>
        <v>2429.4499999999998</v>
      </c>
      <c r="BL216" s="17" t="s">
        <v>163</v>
      </c>
      <c r="BM216" s="156" t="s">
        <v>796</v>
      </c>
    </row>
    <row r="217" spans="1:65" s="2" customFormat="1">
      <c r="A217" s="29"/>
      <c r="B217" s="30"/>
      <c r="C217" s="29"/>
      <c r="D217" s="158" t="s">
        <v>165</v>
      </c>
      <c r="E217" s="29"/>
      <c r="F217" s="159" t="s">
        <v>795</v>
      </c>
      <c r="G217" s="29"/>
      <c r="H217" s="29"/>
      <c r="I217" s="29"/>
      <c r="J217" s="29"/>
      <c r="K217" s="29"/>
      <c r="L217" s="30"/>
      <c r="M217" s="160"/>
      <c r="N217" s="161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7" t="s">
        <v>165</v>
      </c>
      <c r="AU217" s="17" t="s">
        <v>83</v>
      </c>
    </row>
    <row r="218" spans="1:65" s="13" customFormat="1">
      <c r="B218" s="162"/>
      <c r="D218" s="158" t="s">
        <v>167</v>
      </c>
      <c r="E218" s="163" t="s">
        <v>1</v>
      </c>
      <c r="F218" s="164" t="s">
        <v>81</v>
      </c>
      <c r="H218" s="165">
        <v>1</v>
      </c>
      <c r="L218" s="162"/>
      <c r="M218" s="166"/>
      <c r="N218" s="167"/>
      <c r="O218" s="167"/>
      <c r="P218" s="167"/>
      <c r="Q218" s="167"/>
      <c r="R218" s="167"/>
      <c r="S218" s="167"/>
      <c r="T218" s="168"/>
      <c r="AT218" s="163" t="s">
        <v>167</v>
      </c>
      <c r="AU218" s="163" t="s">
        <v>83</v>
      </c>
      <c r="AV218" s="13" t="s">
        <v>83</v>
      </c>
      <c r="AW218" s="13" t="s">
        <v>30</v>
      </c>
      <c r="AX218" s="13" t="s">
        <v>81</v>
      </c>
      <c r="AY218" s="163" t="s">
        <v>156</v>
      </c>
    </row>
    <row r="219" spans="1:65" s="12" customFormat="1" ht="22.95" customHeight="1">
      <c r="B219" s="133"/>
      <c r="D219" s="134" t="s">
        <v>73</v>
      </c>
      <c r="E219" s="143" t="s">
        <v>214</v>
      </c>
      <c r="F219" s="143" t="s">
        <v>288</v>
      </c>
      <c r="J219" s="144">
        <f>BK219</f>
        <v>121610.8</v>
      </c>
      <c r="L219" s="133"/>
      <c r="M219" s="137"/>
      <c r="N219" s="138"/>
      <c r="O219" s="138"/>
      <c r="P219" s="139">
        <f>P220+SUM(P221:P256)</f>
        <v>47.617579999999997</v>
      </c>
      <c r="Q219" s="138"/>
      <c r="R219" s="139">
        <f>R220+SUM(R221:R256)</f>
        <v>29.3152449</v>
      </c>
      <c r="S219" s="138"/>
      <c r="T219" s="140">
        <f>T220+SUM(T221:T256)</f>
        <v>10.964199999999998</v>
      </c>
      <c r="AR219" s="134" t="s">
        <v>81</v>
      </c>
      <c r="AT219" s="141" t="s">
        <v>73</v>
      </c>
      <c r="AU219" s="141" t="s">
        <v>81</v>
      </c>
      <c r="AY219" s="134" t="s">
        <v>156</v>
      </c>
      <c r="BK219" s="142">
        <f>BK220+SUM(BK221:BK256)</f>
        <v>121610.8</v>
      </c>
    </row>
    <row r="220" spans="1:65" s="2" customFormat="1" ht="24" customHeight="1">
      <c r="A220" s="29"/>
      <c r="B220" s="145"/>
      <c r="C220" s="146" t="s">
        <v>317</v>
      </c>
      <c r="D220" s="146" t="s">
        <v>158</v>
      </c>
      <c r="E220" s="147" t="s">
        <v>296</v>
      </c>
      <c r="F220" s="148" t="s">
        <v>297</v>
      </c>
      <c r="G220" s="149" t="s">
        <v>291</v>
      </c>
      <c r="H220" s="150">
        <v>8</v>
      </c>
      <c r="I220" s="151">
        <v>127.55</v>
      </c>
      <c r="J220" s="151">
        <f>ROUND(I220*H220,2)</f>
        <v>1020.4</v>
      </c>
      <c r="K220" s="148" t="s">
        <v>162</v>
      </c>
      <c r="L220" s="30"/>
      <c r="M220" s="152" t="s">
        <v>1</v>
      </c>
      <c r="N220" s="153" t="s">
        <v>39</v>
      </c>
      <c r="O220" s="154">
        <v>0.13600000000000001</v>
      </c>
      <c r="P220" s="154">
        <f>O220*H220</f>
        <v>1.0880000000000001</v>
      </c>
      <c r="Q220" s="154">
        <v>8.0879999999999994E-2</v>
      </c>
      <c r="R220" s="154">
        <f>Q220*H220</f>
        <v>0.64703999999999995</v>
      </c>
      <c r="S220" s="154">
        <v>0</v>
      </c>
      <c r="T220" s="155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6" t="s">
        <v>163</v>
      </c>
      <c r="AT220" s="156" t="s">
        <v>158</v>
      </c>
      <c r="AU220" s="156" t="s">
        <v>83</v>
      </c>
      <c r="AY220" s="17" t="s">
        <v>156</v>
      </c>
      <c r="BE220" s="157">
        <f>IF(N220="základní",J220,0)</f>
        <v>1020.4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81</v>
      </c>
      <c r="BK220" s="157">
        <f>ROUND(I220*H220,2)</f>
        <v>1020.4</v>
      </c>
      <c r="BL220" s="17" t="s">
        <v>163</v>
      </c>
      <c r="BM220" s="156" t="s">
        <v>797</v>
      </c>
    </row>
    <row r="221" spans="1:65" s="2" customFormat="1" ht="48">
      <c r="A221" s="29"/>
      <c r="B221" s="30"/>
      <c r="C221" s="29"/>
      <c r="D221" s="158" t="s">
        <v>165</v>
      </c>
      <c r="E221" s="29"/>
      <c r="F221" s="159" t="s">
        <v>299</v>
      </c>
      <c r="G221" s="29"/>
      <c r="H221" s="29"/>
      <c r="I221" s="29"/>
      <c r="J221" s="29"/>
      <c r="K221" s="29"/>
      <c r="L221" s="30"/>
      <c r="M221" s="160"/>
      <c r="N221" s="161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165</v>
      </c>
      <c r="AU221" s="17" t="s">
        <v>83</v>
      </c>
    </row>
    <row r="222" spans="1:65" s="13" customFormat="1">
      <c r="B222" s="162"/>
      <c r="D222" s="158" t="s">
        <v>167</v>
      </c>
      <c r="E222" s="163" t="s">
        <v>1</v>
      </c>
      <c r="F222" s="164" t="s">
        <v>208</v>
      </c>
      <c r="H222" s="165">
        <v>8</v>
      </c>
      <c r="L222" s="162"/>
      <c r="M222" s="166"/>
      <c r="N222" s="167"/>
      <c r="O222" s="167"/>
      <c r="P222" s="167"/>
      <c r="Q222" s="167"/>
      <c r="R222" s="167"/>
      <c r="S222" s="167"/>
      <c r="T222" s="168"/>
      <c r="AT222" s="163" t="s">
        <v>167</v>
      </c>
      <c r="AU222" s="163" t="s">
        <v>83</v>
      </c>
      <c r="AV222" s="13" t="s">
        <v>83</v>
      </c>
      <c r="AW222" s="13" t="s">
        <v>30</v>
      </c>
      <c r="AX222" s="13" t="s">
        <v>81</v>
      </c>
      <c r="AY222" s="163" t="s">
        <v>156</v>
      </c>
    </row>
    <row r="223" spans="1:65" s="2" customFormat="1" ht="16.5" customHeight="1">
      <c r="A223" s="29"/>
      <c r="B223" s="145"/>
      <c r="C223" s="176" t="s">
        <v>322</v>
      </c>
      <c r="D223" s="176" t="s">
        <v>254</v>
      </c>
      <c r="E223" s="177" t="s">
        <v>301</v>
      </c>
      <c r="F223" s="178" t="s">
        <v>302</v>
      </c>
      <c r="G223" s="179" t="s">
        <v>291</v>
      </c>
      <c r="H223" s="180">
        <v>8.08</v>
      </c>
      <c r="I223" s="181">
        <v>137.66999999999999</v>
      </c>
      <c r="J223" s="181">
        <f>ROUND(I223*H223,2)</f>
        <v>1112.3699999999999</v>
      </c>
      <c r="K223" s="178" t="s">
        <v>162</v>
      </c>
      <c r="L223" s="182"/>
      <c r="M223" s="183" t="s">
        <v>1</v>
      </c>
      <c r="N223" s="184" t="s">
        <v>39</v>
      </c>
      <c r="O223" s="154">
        <v>0</v>
      </c>
      <c r="P223" s="154">
        <f>O223*H223</f>
        <v>0</v>
      </c>
      <c r="Q223" s="154">
        <v>4.5999999999999999E-2</v>
      </c>
      <c r="R223" s="154">
        <f>Q223*H223</f>
        <v>0.37168000000000001</v>
      </c>
      <c r="S223" s="154">
        <v>0</v>
      </c>
      <c r="T223" s="155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6" t="s">
        <v>208</v>
      </c>
      <c r="AT223" s="156" t="s">
        <v>254</v>
      </c>
      <c r="AU223" s="156" t="s">
        <v>83</v>
      </c>
      <c r="AY223" s="17" t="s">
        <v>156</v>
      </c>
      <c r="BE223" s="157">
        <f>IF(N223="základní",J223,0)</f>
        <v>1112.3699999999999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81</v>
      </c>
      <c r="BK223" s="157">
        <f>ROUND(I223*H223,2)</f>
        <v>1112.3699999999999</v>
      </c>
      <c r="BL223" s="17" t="s">
        <v>163</v>
      </c>
      <c r="BM223" s="156" t="s">
        <v>798</v>
      </c>
    </row>
    <row r="224" spans="1:65" s="2" customFormat="1">
      <c r="A224" s="29"/>
      <c r="B224" s="30"/>
      <c r="C224" s="29"/>
      <c r="D224" s="158" t="s">
        <v>165</v>
      </c>
      <c r="E224" s="29"/>
      <c r="F224" s="159" t="s">
        <v>302</v>
      </c>
      <c r="G224" s="29"/>
      <c r="H224" s="29"/>
      <c r="I224" s="29"/>
      <c r="J224" s="29"/>
      <c r="K224" s="29"/>
      <c r="L224" s="30"/>
      <c r="M224" s="160"/>
      <c r="N224" s="161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7" t="s">
        <v>165</v>
      </c>
      <c r="AU224" s="17" t="s">
        <v>83</v>
      </c>
    </row>
    <row r="225" spans="1:65" s="13" customFormat="1">
      <c r="B225" s="162"/>
      <c r="D225" s="158" t="s">
        <v>167</v>
      </c>
      <c r="E225" s="163" t="s">
        <v>1</v>
      </c>
      <c r="F225" s="164" t="s">
        <v>208</v>
      </c>
      <c r="H225" s="165">
        <v>8</v>
      </c>
      <c r="L225" s="162"/>
      <c r="M225" s="166"/>
      <c r="N225" s="167"/>
      <c r="O225" s="167"/>
      <c r="P225" s="167"/>
      <c r="Q225" s="167"/>
      <c r="R225" s="167"/>
      <c r="S225" s="167"/>
      <c r="T225" s="168"/>
      <c r="AT225" s="163" t="s">
        <v>167</v>
      </c>
      <c r="AU225" s="163" t="s">
        <v>83</v>
      </c>
      <c r="AV225" s="13" t="s">
        <v>83</v>
      </c>
      <c r="AW225" s="13" t="s">
        <v>30</v>
      </c>
      <c r="AX225" s="13" t="s">
        <v>81</v>
      </c>
      <c r="AY225" s="163" t="s">
        <v>156</v>
      </c>
    </row>
    <row r="226" spans="1:65" s="13" customFormat="1">
      <c r="B226" s="162"/>
      <c r="D226" s="158" t="s">
        <v>167</v>
      </c>
      <c r="F226" s="164" t="s">
        <v>799</v>
      </c>
      <c r="H226" s="165">
        <v>8.08</v>
      </c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167</v>
      </c>
      <c r="AU226" s="163" t="s">
        <v>83</v>
      </c>
      <c r="AV226" s="13" t="s">
        <v>83</v>
      </c>
      <c r="AW226" s="13" t="s">
        <v>3</v>
      </c>
      <c r="AX226" s="13" t="s">
        <v>81</v>
      </c>
      <c r="AY226" s="163" t="s">
        <v>156</v>
      </c>
    </row>
    <row r="227" spans="1:65" s="2" customFormat="1" ht="24" customHeight="1">
      <c r="A227" s="29"/>
      <c r="B227" s="145"/>
      <c r="C227" s="146" t="s">
        <v>326</v>
      </c>
      <c r="D227" s="146" t="s">
        <v>158</v>
      </c>
      <c r="E227" s="147" t="s">
        <v>318</v>
      </c>
      <c r="F227" s="148" t="s">
        <v>319</v>
      </c>
      <c r="G227" s="149" t="s">
        <v>291</v>
      </c>
      <c r="H227" s="150">
        <v>27.5</v>
      </c>
      <c r="I227" s="151">
        <v>397.33</v>
      </c>
      <c r="J227" s="151">
        <f>ROUND(I227*H227,2)</f>
        <v>10926.58</v>
      </c>
      <c r="K227" s="148" t="s">
        <v>162</v>
      </c>
      <c r="L227" s="30"/>
      <c r="M227" s="152" t="s">
        <v>1</v>
      </c>
      <c r="N227" s="153" t="s">
        <v>39</v>
      </c>
      <c r="O227" s="154">
        <v>0.26800000000000002</v>
      </c>
      <c r="P227" s="154">
        <f>O227*H227</f>
        <v>7.37</v>
      </c>
      <c r="Q227" s="154">
        <v>0.15540000000000001</v>
      </c>
      <c r="R227" s="154">
        <f>Q227*H227</f>
        <v>4.2735000000000003</v>
      </c>
      <c r="S227" s="154">
        <v>0</v>
      </c>
      <c r="T227" s="15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6" t="s">
        <v>163</v>
      </c>
      <c r="AT227" s="156" t="s">
        <v>158</v>
      </c>
      <c r="AU227" s="156" t="s">
        <v>83</v>
      </c>
      <c r="AY227" s="17" t="s">
        <v>156</v>
      </c>
      <c r="BE227" s="157">
        <f>IF(N227="základní",J227,0)</f>
        <v>10926.58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81</v>
      </c>
      <c r="BK227" s="157">
        <f>ROUND(I227*H227,2)</f>
        <v>10926.58</v>
      </c>
      <c r="BL227" s="17" t="s">
        <v>163</v>
      </c>
      <c r="BM227" s="156" t="s">
        <v>800</v>
      </c>
    </row>
    <row r="228" spans="1:65" s="2" customFormat="1" ht="28.8">
      <c r="A228" s="29"/>
      <c r="B228" s="30"/>
      <c r="C228" s="29"/>
      <c r="D228" s="158" t="s">
        <v>165</v>
      </c>
      <c r="E228" s="29"/>
      <c r="F228" s="159" t="s">
        <v>321</v>
      </c>
      <c r="G228" s="29"/>
      <c r="H228" s="29"/>
      <c r="I228" s="29"/>
      <c r="J228" s="29"/>
      <c r="K228" s="29"/>
      <c r="L228" s="30"/>
      <c r="M228" s="160"/>
      <c r="N228" s="161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165</v>
      </c>
      <c r="AU228" s="17" t="s">
        <v>83</v>
      </c>
    </row>
    <row r="229" spans="1:65" s="13" customFormat="1">
      <c r="B229" s="162"/>
      <c r="D229" s="158" t="s">
        <v>167</v>
      </c>
      <c r="E229" s="163" t="s">
        <v>1</v>
      </c>
      <c r="F229" s="164" t="s">
        <v>801</v>
      </c>
      <c r="H229" s="165">
        <v>27.5</v>
      </c>
      <c r="L229" s="162"/>
      <c r="M229" s="166"/>
      <c r="N229" s="167"/>
      <c r="O229" s="167"/>
      <c r="P229" s="167"/>
      <c r="Q229" s="167"/>
      <c r="R229" s="167"/>
      <c r="S229" s="167"/>
      <c r="T229" s="168"/>
      <c r="AT229" s="163" t="s">
        <v>167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156</v>
      </c>
    </row>
    <row r="230" spans="1:65" s="2" customFormat="1" ht="24" customHeight="1">
      <c r="A230" s="29"/>
      <c r="B230" s="145"/>
      <c r="C230" s="176" t="s">
        <v>332</v>
      </c>
      <c r="D230" s="176" t="s">
        <v>254</v>
      </c>
      <c r="E230" s="177" t="s">
        <v>323</v>
      </c>
      <c r="F230" s="178" t="s">
        <v>324</v>
      </c>
      <c r="G230" s="179" t="s">
        <v>291</v>
      </c>
      <c r="H230" s="180">
        <v>27.774999999999999</v>
      </c>
      <c r="I230" s="181">
        <v>139.63</v>
      </c>
      <c r="J230" s="181">
        <f>ROUND(I230*H230,2)</f>
        <v>3878.22</v>
      </c>
      <c r="K230" s="178" t="s">
        <v>162</v>
      </c>
      <c r="L230" s="182"/>
      <c r="M230" s="183" t="s">
        <v>1</v>
      </c>
      <c r="N230" s="184" t="s">
        <v>39</v>
      </c>
      <c r="O230" s="154">
        <v>0</v>
      </c>
      <c r="P230" s="154">
        <f>O230*H230</f>
        <v>0</v>
      </c>
      <c r="Q230" s="154">
        <v>4.8300000000000003E-2</v>
      </c>
      <c r="R230" s="154">
        <f>Q230*H230</f>
        <v>1.3415325</v>
      </c>
      <c r="S230" s="154">
        <v>0</v>
      </c>
      <c r="T230" s="155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6" t="s">
        <v>208</v>
      </c>
      <c r="AT230" s="156" t="s">
        <v>254</v>
      </c>
      <c r="AU230" s="156" t="s">
        <v>83</v>
      </c>
      <c r="AY230" s="17" t="s">
        <v>156</v>
      </c>
      <c r="BE230" s="157">
        <f>IF(N230="základní",J230,0)</f>
        <v>3878.22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81</v>
      </c>
      <c r="BK230" s="157">
        <f>ROUND(I230*H230,2)</f>
        <v>3878.22</v>
      </c>
      <c r="BL230" s="17" t="s">
        <v>163</v>
      </c>
      <c r="BM230" s="156" t="s">
        <v>802</v>
      </c>
    </row>
    <row r="231" spans="1:65" s="2" customFormat="1">
      <c r="A231" s="29"/>
      <c r="B231" s="30"/>
      <c r="C231" s="29"/>
      <c r="D231" s="158" t="s">
        <v>165</v>
      </c>
      <c r="E231" s="29"/>
      <c r="F231" s="159" t="s">
        <v>324</v>
      </c>
      <c r="G231" s="29"/>
      <c r="H231" s="29"/>
      <c r="I231" s="29"/>
      <c r="J231" s="29"/>
      <c r="K231" s="29"/>
      <c r="L231" s="30"/>
      <c r="M231" s="160"/>
      <c r="N231" s="161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165</v>
      </c>
      <c r="AU231" s="17" t="s">
        <v>83</v>
      </c>
    </row>
    <row r="232" spans="1:65" s="13" customFormat="1">
      <c r="B232" s="162"/>
      <c r="D232" s="158" t="s">
        <v>167</v>
      </c>
      <c r="E232" s="163" t="s">
        <v>1</v>
      </c>
      <c r="F232" s="164" t="s">
        <v>801</v>
      </c>
      <c r="H232" s="165">
        <v>27.5</v>
      </c>
      <c r="L232" s="162"/>
      <c r="M232" s="166"/>
      <c r="N232" s="167"/>
      <c r="O232" s="167"/>
      <c r="P232" s="167"/>
      <c r="Q232" s="167"/>
      <c r="R232" s="167"/>
      <c r="S232" s="167"/>
      <c r="T232" s="168"/>
      <c r="AT232" s="163" t="s">
        <v>167</v>
      </c>
      <c r="AU232" s="163" t="s">
        <v>83</v>
      </c>
      <c r="AV232" s="13" t="s">
        <v>83</v>
      </c>
      <c r="AW232" s="13" t="s">
        <v>30</v>
      </c>
      <c r="AX232" s="13" t="s">
        <v>81</v>
      </c>
      <c r="AY232" s="163" t="s">
        <v>156</v>
      </c>
    </row>
    <row r="233" spans="1:65" s="13" customFormat="1">
      <c r="B233" s="162"/>
      <c r="D233" s="158" t="s">
        <v>167</v>
      </c>
      <c r="F233" s="164" t="s">
        <v>803</v>
      </c>
      <c r="H233" s="165">
        <v>27.774999999999999</v>
      </c>
      <c r="L233" s="162"/>
      <c r="M233" s="166"/>
      <c r="N233" s="167"/>
      <c r="O233" s="167"/>
      <c r="P233" s="167"/>
      <c r="Q233" s="167"/>
      <c r="R233" s="167"/>
      <c r="S233" s="167"/>
      <c r="T233" s="168"/>
      <c r="AT233" s="163" t="s">
        <v>167</v>
      </c>
      <c r="AU233" s="163" t="s">
        <v>83</v>
      </c>
      <c r="AV233" s="13" t="s">
        <v>83</v>
      </c>
      <c r="AW233" s="13" t="s">
        <v>3</v>
      </c>
      <c r="AX233" s="13" t="s">
        <v>81</v>
      </c>
      <c r="AY233" s="163" t="s">
        <v>156</v>
      </c>
    </row>
    <row r="234" spans="1:65" s="2" customFormat="1" ht="24" customHeight="1">
      <c r="A234" s="29"/>
      <c r="B234" s="145"/>
      <c r="C234" s="146" t="s">
        <v>337</v>
      </c>
      <c r="D234" s="146" t="s">
        <v>158</v>
      </c>
      <c r="E234" s="147" t="s">
        <v>327</v>
      </c>
      <c r="F234" s="148" t="s">
        <v>328</v>
      </c>
      <c r="G234" s="149" t="s">
        <v>291</v>
      </c>
      <c r="H234" s="150">
        <v>96.4</v>
      </c>
      <c r="I234" s="151">
        <v>388.09</v>
      </c>
      <c r="J234" s="151">
        <f>ROUND(I234*H234,2)</f>
        <v>37411.879999999997</v>
      </c>
      <c r="K234" s="148" t="s">
        <v>162</v>
      </c>
      <c r="L234" s="30"/>
      <c r="M234" s="152" t="s">
        <v>1</v>
      </c>
      <c r="N234" s="153" t="s">
        <v>39</v>
      </c>
      <c r="O234" s="154">
        <v>0.216</v>
      </c>
      <c r="P234" s="154">
        <f>O234*H234</f>
        <v>20.822400000000002</v>
      </c>
      <c r="Q234" s="154">
        <v>0.1295</v>
      </c>
      <c r="R234" s="154">
        <f>Q234*H234</f>
        <v>12.4838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37411.879999999997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37411.879999999997</v>
      </c>
      <c r="BL234" s="17" t="s">
        <v>163</v>
      </c>
      <c r="BM234" s="156" t="s">
        <v>804</v>
      </c>
    </row>
    <row r="235" spans="1:65" s="2" customFormat="1" ht="38.4">
      <c r="A235" s="29"/>
      <c r="B235" s="30"/>
      <c r="C235" s="29"/>
      <c r="D235" s="158" t="s">
        <v>165</v>
      </c>
      <c r="E235" s="29"/>
      <c r="F235" s="159" t="s">
        <v>330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805</v>
      </c>
      <c r="H236" s="165">
        <v>96.4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2" customFormat="1" ht="16.5" customHeight="1">
      <c r="A237" s="29"/>
      <c r="B237" s="145"/>
      <c r="C237" s="176" t="s">
        <v>342</v>
      </c>
      <c r="D237" s="176" t="s">
        <v>254</v>
      </c>
      <c r="E237" s="177" t="s">
        <v>333</v>
      </c>
      <c r="F237" s="178" t="s">
        <v>334</v>
      </c>
      <c r="G237" s="179" t="s">
        <v>291</v>
      </c>
      <c r="H237" s="180">
        <v>97.364000000000004</v>
      </c>
      <c r="I237" s="181">
        <v>119.51</v>
      </c>
      <c r="J237" s="181">
        <f>ROUND(I237*H237,2)</f>
        <v>11635.97</v>
      </c>
      <c r="K237" s="178" t="s">
        <v>162</v>
      </c>
      <c r="L237" s="182"/>
      <c r="M237" s="183" t="s">
        <v>1</v>
      </c>
      <c r="N237" s="184" t="s">
        <v>39</v>
      </c>
      <c r="O237" s="154">
        <v>0</v>
      </c>
      <c r="P237" s="154">
        <f>O237*H237</f>
        <v>0</v>
      </c>
      <c r="Q237" s="154">
        <v>4.4999999999999998E-2</v>
      </c>
      <c r="R237" s="154">
        <f>Q237*H237</f>
        <v>4.3813800000000001</v>
      </c>
      <c r="S237" s="154">
        <v>0</v>
      </c>
      <c r="T237" s="155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208</v>
      </c>
      <c r="AT237" s="156" t="s">
        <v>254</v>
      </c>
      <c r="AU237" s="156" t="s">
        <v>83</v>
      </c>
      <c r="AY237" s="17" t="s">
        <v>156</v>
      </c>
      <c r="BE237" s="157">
        <f>IF(N237="základní",J237,0)</f>
        <v>11635.97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81</v>
      </c>
      <c r="BK237" s="157">
        <f>ROUND(I237*H237,2)</f>
        <v>11635.97</v>
      </c>
      <c r="BL237" s="17" t="s">
        <v>163</v>
      </c>
      <c r="BM237" s="156" t="s">
        <v>806</v>
      </c>
    </row>
    <row r="238" spans="1:65" s="2" customFormat="1">
      <c r="A238" s="29"/>
      <c r="B238" s="30"/>
      <c r="C238" s="29"/>
      <c r="D238" s="158" t="s">
        <v>165</v>
      </c>
      <c r="E238" s="29"/>
      <c r="F238" s="159" t="s">
        <v>334</v>
      </c>
      <c r="G238" s="29"/>
      <c r="H238" s="29"/>
      <c r="I238" s="29"/>
      <c r="J238" s="29"/>
      <c r="K238" s="29"/>
      <c r="L238" s="30"/>
      <c r="M238" s="160"/>
      <c r="N238" s="161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165</v>
      </c>
      <c r="AU238" s="17" t="s">
        <v>83</v>
      </c>
    </row>
    <row r="239" spans="1:65" s="13" customFormat="1">
      <c r="B239" s="162"/>
      <c r="D239" s="158" t="s">
        <v>167</v>
      </c>
      <c r="E239" s="163" t="s">
        <v>1</v>
      </c>
      <c r="F239" s="164" t="s">
        <v>805</v>
      </c>
      <c r="H239" s="165">
        <v>96.4</v>
      </c>
      <c r="L239" s="162"/>
      <c r="M239" s="166"/>
      <c r="N239" s="167"/>
      <c r="O239" s="167"/>
      <c r="P239" s="167"/>
      <c r="Q239" s="167"/>
      <c r="R239" s="167"/>
      <c r="S239" s="167"/>
      <c r="T239" s="168"/>
      <c r="AT239" s="163" t="s">
        <v>167</v>
      </c>
      <c r="AU239" s="163" t="s">
        <v>83</v>
      </c>
      <c r="AV239" s="13" t="s">
        <v>83</v>
      </c>
      <c r="AW239" s="13" t="s">
        <v>30</v>
      </c>
      <c r="AX239" s="13" t="s">
        <v>81</v>
      </c>
      <c r="AY239" s="163" t="s">
        <v>156</v>
      </c>
    </row>
    <row r="240" spans="1:65" s="13" customFormat="1">
      <c r="B240" s="162"/>
      <c r="D240" s="158" t="s">
        <v>167</v>
      </c>
      <c r="F240" s="164" t="s">
        <v>807</v>
      </c>
      <c r="H240" s="165">
        <v>97.364000000000004</v>
      </c>
      <c r="L240" s="162"/>
      <c r="M240" s="166"/>
      <c r="N240" s="167"/>
      <c r="O240" s="167"/>
      <c r="P240" s="167"/>
      <c r="Q240" s="167"/>
      <c r="R240" s="167"/>
      <c r="S240" s="167"/>
      <c r="T240" s="168"/>
      <c r="AT240" s="163" t="s">
        <v>167</v>
      </c>
      <c r="AU240" s="163" t="s">
        <v>83</v>
      </c>
      <c r="AV240" s="13" t="s">
        <v>83</v>
      </c>
      <c r="AW240" s="13" t="s">
        <v>3</v>
      </c>
      <c r="AX240" s="13" t="s">
        <v>81</v>
      </c>
      <c r="AY240" s="163" t="s">
        <v>156</v>
      </c>
    </row>
    <row r="241" spans="1:65" s="2" customFormat="1" ht="24" customHeight="1">
      <c r="A241" s="29"/>
      <c r="B241" s="145"/>
      <c r="C241" s="146" t="s">
        <v>348</v>
      </c>
      <c r="D241" s="146" t="s">
        <v>158</v>
      </c>
      <c r="E241" s="147" t="s">
        <v>808</v>
      </c>
      <c r="F241" s="148" t="s">
        <v>809</v>
      </c>
      <c r="G241" s="149" t="s">
        <v>161</v>
      </c>
      <c r="H241" s="150">
        <v>2.2949999999999999</v>
      </c>
      <c r="I241" s="151">
        <v>4390.16</v>
      </c>
      <c r="J241" s="151">
        <f>ROUND(I241*H241,2)</f>
        <v>10075.42</v>
      </c>
      <c r="K241" s="148" t="s">
        <v>162</v>
      </c>
      <c r="L241" s="30"/>
      <c r="M241" s="152" t="s">
        <v>1</v>
      </c>
      <c r="N241" s="153" t="s">
        <v>39</v>
      </c>
      <c r="O241" s="154">
        <v>3.6440000000000001</v>
      </c>
      <c r="P241" s="154">
        <f>O241*H241</f>
        <v>8.3629800000000003</v>
      </c>
      <c r="Q241" s="154">
        <v>2.2667199999999998</v>
      </c>
      <c r="R241" s="154">
        <f>Q241*H241</f>
        <v>5.2021223999999995</v>
      </c>
      <c r="S241" s="154">
        <v>0</v>
      </c>
      <c r="T241" s="155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6" t="s">
        <v>163</v>
      </c>
      <c r="AT241" s="156" t="s">
        <v>158</v>
      </c>
      <c r="AU241" s="156" t="s">
        <v>83</v>
      </c>
      <c r="AY241" s="17" t="s">
        <v>156</v>
      </c>
      <c r="BE241" s="157">
        <f>IF(N241="základní",J241,0)</f>
        <v>10075.42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7" t="s">
        <v>81</v>
      </c>
      <c r="BK241" s="157">
        <f>ROUND(I241*H241,2)</f>
        <v>10075.42</v>
      </c>
      <c r="BL241" s="17" t="s">
        <v>163</v>
      </c>
      <c r="BM241" s="156" t="s">
        <v>810</v>
      </c>
    </row>
    <row r="242" spans="1:65" s="2" customFormat="1" ht="19.2">
      <c r="A242" s="29"/>
      <c r="B242" s="30"/>
      <c r="C242" s="29"/>
      <c r="D242" s="158" t="s">
        <v>165</v>
      </c>
      <c r="E242" s="29"/>
      <c r="F242" s="159" t="s">
        <v>811</v>
      </c>
      <c r="G242" s="29"/>
      <c r="H242" s="29"/>
      <c r="I242" s="29"/>
      <c r="J242" s="29"/>
      <c r="K242" s="29"/>
      <c r="L242" s="30"/>
      <c r="M242" s="160"/>
      <c r="N242" s="161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165</v>
      </c>
      <c r="AU242" s="17" t="s">
        <v>83</v>
      </c>
    </row>
    <row r="243" spans="1:65" s="13" customFormat="1">
      <c r="B243" s="162"/>
      <c r="D243" s="158" t="s">
        <v>167</v>
      </c>
      <c r="E243" s="163" t="s">
        <v>1</v>
      </c>
      <c r="F243" s="164" t="s">
        <v>812</v>
      </c>
      <c r="H243" s="165">
        <v>2.2949999999999999</v>
      </c>
      <c r="L243" s="162"/>
      <c r="M243" s="166"/>
      <c r="N243" s="167"/>
      <c r="O243" s="167"/>
      <c r="P243" s="167"/>
      <c r="Q243" s="167"/>
      <c r="R243" s="167"/>
      <c r="S243" s="167"/>
      <c r="T243" s="168"/>
      <c r="AT243" s="163" t="s">
        <v>167</v>
      </c>
      <c r="AU243" s="163" t="s">
        <v>83</v>
      </c>
      <c r="AV243" s="13" t="s">
        <v>83</v>
      </c>
      <c r="AW243" s="13" t="s">
        <v>30</v>
      </c>
      <c r="AX243" s="13" t="s">
        <v>81</v>
      </c>
      <c r="AY243" s="163" t="s">
        <v>156</v>
      </c>
    </row>
    <row r="244" spans="1:65" s="2" customFormat="1" ht="24" customHeight="1">
      <c r="A244" s="29"/>
      <c r="B244" s="145"/>
      <c r="C244" s="146" t="s">
        <v>356</v>
      </c>
      <c r="D244" s="146" t="s">
        <v>158</v>
      </c>
      <c r="E244" s="147" t="s">
        <v>813</v>
      </c>
      <c r="F244" s="148" t="s">
        <v>814</v>
      </c>
      <c r="G244" s="149" t="s">
        <v>291</v>
      </c>
      <c r="H244" s="150">
        <v>13.5</v>
      </c>
      <c r="I244" s="151">
        <v>238.66</v>
      </c>
      <c r="J244" s="151">
        <f>ROUND(I244*H244,2)</f>
        <v>3221.91</v>
      </c>
      <c r="K244" s="148" t="s">
        <v>162</v>
      </c>
      <c r="L244" s="30"/>
      <c r="M244" s="152" t="s">
        <v>1</v>
      </c>
      <c r="N244" s="153" t="s">
        <v>39</v>
      </c>
      <c r="O244" s="154">
        <v>0.19600000000000001</v>
      </c>
      <c r="P244" s="154">
        <f>O244*H244</f>
        <v>2.6459999999999999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163</v>
      </c>
      <c r="AT244" s="156" t="s">
        <v>158</v>
      </c>
      <c r="AU244" s="156" t="s">
        <v>83</v>
      </c>
      <c r="AY244" s="17" t="s">
        <v>156</v>
      </c>
      <c r="BE244" s="157">
        <f>IF(N244="základní",J244,0)</f>
        <v>3221.91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81</v>
      </c>
      <c r="BK244" s="157">
        <f>ROUND(I244*H244,2)</f>
        <v>3221.91</v>
      </c>
      <c r="BL244" s="17" t="s">
        <v>163</v>
      </c>
      <c r="BM244" s="156" t="s">
        <v>815</v>
      </c>
    </row>
    <row r="245" spans="1:65" s="2" customFormat="1" ht="19.2">
      <c r="A245" s="29"/>
      <c r="B245" s="30"/>
      <c r="C245" s="29"/>
      <c r="D245" s="158" t="s">
        <v>165</v>
      </c>
      <c r="E245" s="29"/>
      <c r="F245" s="159" t="s">
        <v>816</v>
      </c>
      <c r="G245" s="29"/>
      <c r="H245" s="29"/>
      <c r="I245" s="29"/>
      <c r="J245" s="29"/>
      <c r="K245" s="29"/>
      <c r="L245" s="30"/>
      <c r="M245" s="160"/>
      <c r="N245" s="161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165</v>
      </c>
      <c r="AU245" s="17" t="s">
        <v>83</v>
      </c>
    </row>
    <row r="246" spans="1:65" s="13" customFormat="1">
      <c r="B246" s="162"/>
      <c r="D246" s="158" t="s">
        <v>167</v>
      </c>
      <c r="E246" s="163" t="s">
        <v>1</v>
      </c>
      <c r="F246" s="164" t="s">
        <v>817</v>
      </c>
      <c r="H246" s="165">
        <v>13.5</v>
      </c>
      <c r="L246" s="162"/>
      <c r="M246" s="166"/>
      <c r="N246" s="167"/>
      <c r="O246" s="167"/>
      <c r="P246" s="167"/>
      <c r="Q246" s="167"/>
      <c r="R246" s="167"/>
      <c r="S246" s="167"/>
      <c r="T246" s="168"/>
      <c r="AT246" s="163" t="s">
        <v>167</v>
      </c>
      <c r="AU246" s="163" t="s">
        <v>83</v>
      </c>
      <c r="AV246" s="13" t="s">
        <v>83</v>
      </c>
      <c r="AW246" s="13" t="s">
        <v>30</v>
      </c>
      <c r="AX246" s="13" t="s">
        <v>81</v>
      </c>
      <c r="AY246" s="163" t="s">
        <v>156</v>
      </c>
    </row>
    <row r="247" spans="1:65" s="2" customFormat="1" ht="24" customHeight="1">
      <c r="A247" s="29"/>
      <c r="B247" s="145"/>
      <c r="C247" s="176" t="s">
        <v>361</v>
      </c>
      <c r="D247" s="176" t="s">
        <v>254</v>
      </c>
      <c r="E247" s="177" t="s">
        <v>818</v>
      </c>
      <c r="F247" s="178" t="s">
        <v>819</v>
      </c>
      <c r="G247" s="179" t="s">
        <v>291</v>
      </c>
      <c r="H247" s="180">
        <v>13.5</v>
      </c>
      <c r="I247" s="181">
        <v>2890.49</v>
      </c>
      <c r="J247" s="181">
        <f>ROUND(I247*H247,2)</f>
        <v>39021.620000000003</v>
      </c>
      <c r="K247" s="178" t="s">
        <v>162</v>
      </c>
      <c r="L247" s="182"/>
      <c r="M247" s="183" t="s">
        <v>1</v>
      </c>
      <c r="N247" s="184" t="s">
        <v>39</v>
      </c>
      <c r="O247" s="154">
        <v>0</v>
      </c>
      <c r="P247" s="154">
        <f>O247*H247</f>
        <v>0</v>
      </c>
      <c r="Q247" s="154">
        <v>4.5359999999999998E-2</v>
      </c>
      <c r="R247" s="154">
        <f>Q247*H247</f>
        <v>0.61236000000000002</v>
      </c>
      <c r="S247" s="154">
        <v>0</v>
      </c>
      <c r="T247" s="155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6" t="s">
        <v>208</v>
      </c>
      <c r="AT247" s="156" t="s">
        <v>254</v>
      </c>
      <c r="AU247" s="156" t="s">
        <v>83</v>
      </c>
      <c r="AY247" s="17" t="s">
        <v>156</v>
      </c>
      <c r="BE247" s="157">
        <f>IF(N247="základní",J247,0)</f>
        <v>39021.620000000003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81</v>
      </c>
      <c r="BK247" s="157">
        <f>ROUND(I247*H247,2)</f>
        <v>39021.620000000003</v>
      </c>
      <c r="BL247" s="17" t="s">
        <v>163</v>
      </c>
      <c r="BM247" s="156" t="s">
        <v>820</v>
      </c>
    </row>
    <row r="248" spans="1:65" s="2" customFormat="1">
      <c r="A248" s="29"/>
      <c r="B248" s="30"/>
      <c r="C248" s="29"/>
      <c r="D248" s="158" t="s">
        <v>165</v>
      </c>
      <c r="E248" s="29"/>
      <c r="F248" s="159" t="s">
        <v>819</v>
      </c>
      <c r="G248" s="29"/>
      <c r="H248" s="29"/>
      <c r="I248" s="29"/>
      <c r="J248" s="29"/>
      <c r="K248" s="29"/>
      <c r="L248" s="30"/>
      <c r="M248" s="160"/>
      <c r="N248" s="161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165</v>
      </c>
      <c r="AU248" s="17" t="s">
        <v>83</v>
      </c>
    </row>
    <row r="249" spans="1:65" s="13" customFormat="1">
      <c r="B249" s="162"/>
      <c r="D249" s="158" t="s">
        <v>167</v>
      </c>
      <c r="E249" s="163" t="s">
        <v>1</v>
      </c>
      <c r="F249" s="164" t="s">
        <v>817</v>
      </c>
      <c r="H249" s="165">
        <v>13.5</v>
      </c>
      <c r="L249" s="162"/>
      <c r="M249" s="166"/>
      <c r="N249" s="167"/>
      <c r="O249" s="167"/>
      <c r="P249" s="167"/>
      <c r="Q249" s="167"/>
      <c r="R249" s="167"/>
      <c r="S249" s="167"/>
      <c r="T249" s="168"/>
      <c r="AT249" s="163" t="s">
        <v>167</v>
      </c>
      <c r="AU249" s="163" t="s">
        <v>83</v>
      </c>
      <c r="AV249" s="13" t="s">
        <v>83</v>
      </c>
      <c r="AW249" s="13" t="s">
        <v>30</v>
      </c>
      <c r="AX249" s="13" t="s">
        <v>81</v>
      </c>
      <c r="AY249" s="163" t="s">
        <v>156</v>
      </c>
    </row>
    <row r="250" spans="1:65" s="2" customFormat="1" ht="24" customHeight="1">
      <c r="A250" s="29"/>
      <c r="B250" s="145"/>
      <c r="C250" s="146" t="s">
        <v>369</v>
      </c>
      <c r="D250" s="146" t="s">
        <v>158</v>
      </c>
      <c r="E250" s="147" t="s">
        <v>821</v>
      </c>
      <c r="F250" s="148" t="s">
        <v>822</v>
      </c>
      <c r="G250" s="149" t="s">
        <v>291</v>
      </c>
      <c r="H250" s="150">
        <v>3</v>
      </c>
      <c r="I250" s="151">
        <v>79.75</v>
      </c>
      <c r="J250" s="151">
        <f>ROUND(I250*H250,2)</f>
        <v>239.25</v>
      </c>
      <c r="K250" s="148" t="s">
        <v>162</v>
      </c>
      <c r="L250" s="30"/>
      <c r="M250" s="152" t="s">
        <v>1</v>
      </c>
      <c r="N250" s="153" t="s">
        <v>39</v>
      </c>
      <c r="O250" s="154">
        <v>0.186</v>
      </c>
      <c r="P250" s="154">
        <f>O250*H250</f>
        <v>0.55800000000000005</v>
      </c>
      <c r="Q250" s="154">
        <v>6.0999999999999997E-4</v>
      </c>
      <c r="R250" s="154">
        <f>Q250*H250</f>
        <v>1.83E-3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163</v>
      </c>
      <c r="AT250" s="156" t="s">
        <v>158</v>
      </c>
      <c r="AU250" s="156" t="s">
        <v>83</v>
      </c>
      <c r="AY250" s="17" t="s">
        <v>156</v>
      </c>
      <c r="BE250" s="157">
        <f>IF(N250="základní",J250,0)</f>
        <v>239.25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81</v>
      </c>
      <c r="BK250" s="157">
        <f>ROUND(I250*H250,2)</f>
        <v>239.25</v>
      </c>
      <c r="BL250" s="17" t="s">
        <v>163</v>
      </c>
      <c r="BM250" s="156" t="s">
        <v>823</v>
      </c>
    </row>
    <row r="251" spans="1:65" s="2" customFormat="1" ht="38.4">
      <c r="A251" s="29"/>
      <c r="B251" s="30"/>
      <c r="C251" s="29"/>
      <c r="D251" s="158" t="s">
        <v>165</v>
      </c>
      <c r="E251" s="29"/>
      <c r="F251" s="159" t="s">
        <v>824</v>
      </c>
      <c r="G251" s="29"/>
      <c r="H251" s="29"/>
      <c r="I251" s="29"/>
      <c r="J251" s="29"/>
      <c r="K251" s="29"/>
      <c r="L251" s="30"/>
      <c r="M251" s="160"/>
      <c r="N251" s="161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165</v>
      </c>
      <c r="AU251" s="17" t="s">
        <v>83</v>
      </c>
    </row>
    <row r="252" spans="1:65" s="13" customFormat="1">
      <c r="B252" s="162"/>
      <c r="D252" s="158" t="s">
        <v>167</v>
      </c>
      <c r="E252" s="163" t="s">
        <v>1</v>
      </c>
      <c r="F252" s="164" t="s">
        <v>178</v>
      </c>
      <c r="H252" s="165">
        <v>3</v>
      </c>
      <c r="L252" s="162"/>
      <c r="M252" s="166"/>
      <c r="N252" s="167"/>
      <c r="O252" s="167"/>
      <c r="P252" s="167"/>
      <c r="Q252" s="167"/>
      <c r="R252" s="167"/>
      <c r="S252" s="167"/>
      <c r="T252" s="168"/>
      <c r="AT252" s="163" t="s">
        <v>167</v>
      </c>
      <c r="AU252" s="163" t="s">
        <v>83</v>
      </c>
      <c r="AV252" s="13" t="s">
        <v>83</v>
      </c>
      <c r="AW252" s="13" t="s">
        <v>30</v>
      </c>
      <c r="AX252" s="13" t="s">
        <v>81</v>
      </c>
      <c r="AY252" s="163" t="s">
        <v>156</v>
      </c>
    </row>
    <row r="253" spans="1:65" s="2" customFormat="1" ht="16.5" customHeight="1">
      <c r="A253" s="29"/>
      <c r="B253" s="145"/>
      <c r="C253" s="146" t="s">
        <v>375</v>
      </c>
      <c r="D253" s="146" t="s">
        <v>158</v>
      </c>
      <c r="E253" s="147" t="s">
        <v>825</v>
      </c>
      <c r="F253" s="148" t="s">
        <v>826</v>
      </c>
      <c r="G253" s="149" t="s">
        <v>291</v>
      </c>
      <c r="H253" s="150">
        <v>3</v>
      </c>
      <c r="I253" s="151">
        <v>121.24</v>
      </c>
      <c r="J253" s="151">
        <f>ROUND(I253*H253,2)</f>
        <v>363.72</v>
      </c>
      <c r="K253" s="148" t="s">
        <v>162</v>
      </c>
      <c r="L253" s="30"/>
      <c r="M253" s="152" t="s">
        <v>1</v>
      </c>
      <c r="N253" s="153" t="s">
        <v>39</v>
      </c>
      <c r="O253" s="154">
        <v>0.30499999999999999</v>
      </c>
      <c r="P253" s="154">
        <f>O253*H253</f>
        <v>0.91500000000000004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163</v>
      </c>
      <c r="AT253" s="156" t="s">
        <v>158</v>
      </c>
      <c r="AU253" s="156" t="s">
        <v>83</v>
      </c>
      <c r="AY253" s="17" t="s">
        <v>156</v>
      </c>
      <c r="BE253" s="157">
        <f>IF(N253="základní",J253,0)</f>
        <v>363.72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81</v>
      </c>
      <c r="BK253" s="157">
        <f>ROUND(I253*H253,2)</f>
        <v>363.72</v>
      </c>
      <c r="BL253" s="17" t="s">
        <v>163</v>
      </c>
      <c r="BM253" s="156" t="s">
        <v>827</v>
      </c>
    </row>
    <row r="254" spans="1:65" s="2" customFormat="1" ht="19.2">
      <c r="A254" s="29"/>
      <c r="B254" s="30"/>
      <c r="C254" s="29"/>
      <c r="D254" s="158" t="s">
        <v>165</v>
      </c>
      <c r="E254" s="29"/>
      <c r="F254" s="159" t="s">
        <v>828</v>
      </c>
      <c r="G254" s="29"/>
      <c r="H254" s="29"/>
      <c r="I254" s="29"/>
      <c r="J254" s="29"/>
      <c r="K254" s="29"/>
      <c r="L254" s="30"/>
      <c r="M254" s="160"/>
      <c r="N254" s="161"/>
      <c r="O254" s="55"/>
      <c r="P254" s="55"/>
      <c r="Q254" s="55"/>
      <c r="R254" s="55"/>
      <c r="S254" s="55"/>
      <c r="T254" s="5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7" t="s">
        <v>165</v>
      </c>
      <c r="AU254" s="17" t="s">
        <v>83</v>
      </c>
    </row>
    <row r="255" spans="1:65" s="13" customFormat="1">
      <c r="B255" s="162"/>
      <c r="D255" s="158" t="s">
        <v>167</v>
      </c>
      <c r="E255" s="163" t="s">
        <v>1</v>
      </c>
      <c r="F255" s="164" t="s">
        <v>178</v>
      </c>
      <c r="H255" s="165">
        <v>3</v>
      </c>
      <c r="L255" s="162"/>
      <c r="M255" s="166"/>
      <c r="N255" s="167"/>
      <c r="O255" s="167"/>
      <c r="P255" s="167"/>
      <c r="Q255" s="167"/>
      <c r="R255" s="167"/>
      <c r="S255" s="167"/>
      <c r="T255" s="168"/>
      <c r="AT255" s="163" t="s">
        <v>167</v>
      </c>
      <c r="AU255" s="163" t="s">
        <v>83</v>
      </c>
      <c r="AV255" s="13" t="s">
        <v>83</v>
      </c>
      <c r="AW255" s="13" t="s">
        <v>30</v>
      </c>
      <c r="AX255" s="13" t="s">
        <v>81</v>
      </c>
      <c r="AY255" s="163" t="s">
        <v>156</v>
      </c>
    </row>
    <row r="256" spans="1:65" s="12" customFormat="1" ht="20.85" customHeight="1">
      <c r="B256" s="133"/>
      <c r="D256" s="134" t="s">
        <v>73</v>
      </c>
      <c r="E256" s="143" t="s">
        <v>354</v>
      </c>
      <c r="F256" s="143" t="s">
        <v>355</v>
      </c>
      <c r="J256" s="144">
        <f>BK256</f>
        <v>2703.46</v>
      </c>
      <c r="L256" s="133"/>
      <c r="M256" s="137"/>
      <c r="N256" s="138"/>
      <c r="O256" s="138"/>
      <c r="P256" s="139">
        <f>SUM(P257:P262)</f>
        <v>5.8552</v>
      </c>
      <c r="Q256" s="138"/>
      <c r="R256" s="139">
        <f>SUM(R257:R262)</f>
        <v>0</v>
      </c>
      <c r="S256" s="138"/>
      <c r="T256" s="140">
        <f>SUM(T257:T262)</f>
        <v>10.964199999999998</v>
      </c>
      <c r="AR256" s="134" t="s">
        <v>81</v>
      </c>
      <c r="AT256" s="141" t="s">
        <v>73</v>
      </c>
      <c r="AU256" s="141" t="s">
        <v>83</v>
      </c>
      <c r="AY256" s="134" t="s">
        <v>156</v>
      </c>
      <c r="BK256" s="142">
        <f>SUM(BK257:BK262)</f>
        <v>2703.46</v>
      </c>
    </row>
    <row r="257" spans="1:65" s="2" customFormat="1" ht="24" customHeight="1">
      <c r="A257" s="29"/>
      <c r="B257" s="145"/>
      <c r="C257" s="146" t="s">
        <v>380</v>
      </c>
      <c r="D257" s="146" t="s">
        <v>158</v>
      </c>
      <c r="E257" s="147" t="s">
        <v>370</v>
      </c>
      <c r="F257" s="148" t="s">
        <v>371</v>
      </c>
      <c r="G257" s="149" t="s">
        <v>225</v>
      </c>
      <c r="H257" s="150">
        <v>20.7</v>
      </c>
      <c r="I257" s="151">
        <v>52.83</v>
      </c>
      <c r="J257" s="151">
        <f>ROUND(I257*H257,2)</f>
        <v>1093.58</v>
      </c>
      <c r="K257" s="148" t="s">
        <v>162</v>
      </c>
      <c r="L257" s="30"/>
      <c r="M257" s="152" t="s">
        <v>1</v>
      </c>
      <c r="N257" s="153" t="s">
        <v>39</v>
      </c>
      <c r="O257" s="154">
        <v>0.11600000000000001</v>
      </c>
      <c r="P257" s="154">
        <f>O257*H257</f>
        <v>2.4012000000000002</v>
      </c>
      <c r="Q257" s="154">
        <v>0</v>
      </c>
      <c r="R257" s="154">
        <f>Q257*H257</f>
        <v>0</v>
      </c>
      <c r="S257" s="154">
        <v>0.28999999999999998</v>
      </c>
      <c r="T257" s="155">
        <f>S257*H257</f>
        <v>6.0029999999999992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163</v>
      </c>
      <c r="AT257" s="156" t="s">
        <v>158</v>
      </c>
      <c r="AU257" s="156" t="s">
        <v>178</v>
      </c>
      <c r="AY257" s="17" t="s">
        <v>156</v>
      </c>
      <c r="BE257" s="157">
        <f>IF(N257="základní",J257,0)</f>
        <v>1093.58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7" t="s">
        <v>81</v>
      </c>
      <c r="BK257" s="157">
        <f>ROUND(I257*H257,2)</f>
        <v>1093.58</v>
      </c>
      <c r="BL257" s="17" t="s">
        <v>163</v>
      </c>
      <c r="BM257" s="156" t="s">
        <v>829</v>
      </c>
    </row>
    <row r="258" spans="1:65" s="2" customFormat="1" ht="38.4">
      <c r="A258" s="29"/>
      <c r="B258" s="30"/>
      <c r="C258" s="29"/>
      <c r="D258" s="158" t="s">
        <v>165</v>
      </c>
      <c r="E258" s="29"/>
      <c r="F258" s="159" t="s">
        <v>373</v>
      </c>
      <c r="G258" s="29"/>
      <c r="H258" s="29"/>
      <c r="I258" s="29"/>
      <c r="J258" s="29"/>
      <c r="K258" s="29"/>
      <c r="L258" s="30"/>
      <c r="M258" s="160"/>
      <c r="N258" s="161"/>
      <c r="O258" s="55"/>
      <c r="P258" s="55"/>
      <c r="Q258" s="55"/>
      <c r="R258" s="55"/>
      <c r="S258" s="55"/>
      <c r="T258" s="5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7" t="s">
        <v>165</v>
      </c>
      <c r="AU258" s="17" t="s">
        <v>178</v>
      </c>
    </row>
    <row r="259" spans="1:65" s="13" customFormat="1">
      <c r="B259" s="162"/>
      <c r="D259" s="158" t="s">
        <v>167</v>
      </c>
      <c r="E259" s="163" t="s">
        <v>1</v>
      </c>
      <c r="F259" s="164" t="s">
        <v>830</v>
      </c>
      <c r="H259" s="165">
        <v>20.7</v>
      </c>
      <c r="L259" s="162"/>
      <c r="M259" s="166"/>
      <c r="N259" s="167"/>
      <c r="O259" s="167"/>
      <c r="P259" s="167"/>
      <c r="Q259" s="167"/>
      <c r="R259" s="167"/>
      <c r="S259" s="167"/>
      <c r="T259" s="168"/>
      <c r="AT259" s="163" t="s">
        <v>167</v>
      </c>
      <c r="AU259" s="163" t="s">
        <v>178</v>
      </c>
      <c r="AV259" s="13" t="s">
        <v>83</v>
      </c>
      <c r="AW259" s="13" t="s">
        <v>30</v>
      </c>
      <c r="AX259" s="13" t="s">
        <v>81</v>
      </c>
      <c r="AY259" s="163" t="s">
        <v>156</v>
      </c>
    </row>
    <row r="260" spans="1:65" s="2" customFormat="1" ht="24" customHeight="1">
      <c r="A260" s="29"/>
      <c r="B260" s="145"/>
      <c r="C260" s="146" t="s">
        <v>386</v>
      </c>
      <c r="D260" s="146" t="s">
        <v>158</v>
      </c>
      <c r="E260" s="147" t="s">
        <v>381</v>
      </c>
      <c r="F260" s="148" t="s">
        <v>382</v>
      </c>
      <c r="G260" s="149" t="s">
        <v>225</v>
      </c>
      <c r="H260" s="150">
        <v>15.7</v>
      </c>
      <c r="I260" s="151">
        <v>102.54</v>
      </c>
      <c r="J260" s="151">
        <f>ROUND(I260*H260,2)</f>
        <v>1609.88</v>
      </c>
      <c r="K260" s="148" t="s">
        <v>162</v>
      </c>
      <c r="L260" s="30"/>
      <c r="M260" s="152" t="s">
        <v>1</v>
      </c>
      <c r="N260" s="153" t="s">
        <v>39</v>
      </c>
      <c r="O260" s="154">
        <v>0.22</v>
      </c>
      <c r="P260" s="154">
        <f>O260*H260</f>
        <v>3.4539999999999997</v>
      </c>
      <c r="Q260" s="154">
        <v>0</v>
      </c>
      <c r="R260" s="154">
        <f>Q260*H260</f>
        <v>0</v>
      </c>
      <c r="S260" s="154">
        <v>0.316</v>
      </c>
      <c r="T260" s="155">
        <f>S260*H260</f>
        <v>4.9611999999999998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6" t="s">
        <v>163</v>
      </c>
      <c r="AT260" s="156" t="s">
        <v>158</v>
      </c>
      <c r="AU260" s="156" t="s">
        <v>178</v>
      </c>
      <c r="AY260" s="17" t="s">
        <v>156</v>
      </c>
      <c r="BE260" s="157">
        <f>IF(N260="základní",J260,0)</f>
        <v>1609.88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7" t="s">
        <v>81</v>
      </c>
      <c r="BK260" s="157">
        <f>ROUND(I260*H260,2)</f>
        <v>1609.88</v>
      </c>
      <c r="BL260" s="17" t="s">
        <v>163</v>
      </c>
      <c r="BM260" s="156" t="s">
        <v>831</v>
      </c>
    </row>
    <row r="261" spans="1:65" s="2" customFormat="1" ht="38.4">
      <c r="A261" s="29"/>
      <c r="B261" s="30"/>
      <c r="C261" s="29"/>
      <c r="D261" s="158" t="s">
        <v>165</v>
      </c>
      <c r="E261" s="29"/>
      <c r="F261" s="159" t="s">
        <v>384</v>
      </c>
      <c r="G261" s="29"/>
      <c r="H261" s="29"/>
      <c r="I261" s="29"/>
      <c r="J261" s="29"/>
      <c r="K261" s="29"/>
      <c r="L261" s="30"/>
      <c r="M261" s="160"/>
      <c r="N261" s="161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165</v>
      </c>
      <c r="AU261" s="17" t="s">
        <v>178</v>
      </c>
    </row>
    <row r="262" spans="1:65" s="13" customFormat="1">
      <c r="B262" s="162"/>
      <c r="D262" s="158" t="s">
        <v>167</v>
      </c>
      <c r="E262" s="163" t="s">
        <v>1</v>
      </c>
      <c r="F262" s="164" t="s">
        <v>832</v>
      </c>
      <c r="H262" s="165">
        <v>15.7</v>
      </c>
      <c r="L262" s="162"/>
      <c r="M262" s="166"/>
      <c r="N262" s="167"/>
      <c r="O262" s="167"/>
      <c r="P262" s="167"/>
      <c r="Q262" s="167"/>
      <c r="R262" s="167"/>
      <c r="S262" s="167"/>
      <c r="T262" s="168"/>
      <c r="AT262" s="163" t="s">
        <v>167</v>
      </c>
      <c r="AU262" s="163" t="s">
        <v>178</v>
      </c>
      <c r="AV262" s="13" t="s">
        <v>83</v>
      </c>
      <c r="AW262" s="13" t="s">
        <v>30</v>
      </c>
      <c r="AX262" s="13" t="s">
        <v>81</v>
      </c>
      <c r="AY262" s="163" t="s">
        <v>156</v>
      </c>
    </row>
    <row r="263" spans="1:65" s="12" customFormat="1" ht="22.95" customHeight="1">
      <c r="B263" s="133"/>
      <c r="D263" s="134" t="s">
        <v>73</v>
      </c>
      <c r="E263" s="143" t="s">
        <v>392</v>
      </c>
      <c r="F263" s="143" t="s">
        <v>393</v>
      </c>
      <c r="J263" s="144">
        <f>BK263</f>
        <v>7175.75</v>
      </c>
      <c r="L263" s="133"/>
      <c r="M263" s="137"/>
      <c r="N263" s="138"/>
      <c r="O263" s="138"/>
      <c r="P263" s="139">
        <f>SUM(P264:P281)</f>
        <v>0.84973300000000007</v>
      </c>
      <c r="Q263" s="138"/>
      <c r="R263" s="139">
        <f>SUM(R264:R281)</f>
        <v>0</v>
      </c>
      <c r="S263" s="138"/>
      <c r="T263" s="140">
        <f>SUM(T264:T281)</f>
        <v>0</v>
      </c>
      <c r="AR263" s="134" t="s">
        <v>81</v>
      </c>
      <c r="AT263" s="141" t="s">
        <v>73</v>
      </c>
      <c r="AU263" s="141" t="s">
        <v>81</v>
      </c>
      <c r="AY263" s="134" t="s">
        <v>156</v>
      </c>
      <c r="BK263" s="142">
        <f>SUM(BK264:BK281)</f>
        <v>7175.75</v>
      </c>
    </row>
    <row r="264" spans="1:65" s="2" customFormat="1" ht="16.5" customHeight="1">
      <c r="A264" s="29"/>
      <c r="B264" s="145"/>
      <c r="C264" s="146" t="s">
        <v>394</v>
      </c>
      <c r="D264" s="146" t="s">
        <v>158</v>
      </c>
      <c r="E264" s="147" t="s">
        <v>395</v>
      </c>
      <c r="F264" s="148" t="s">
        <v>396</v>
      </c>
      <c r="G264" s="149" t="s">
        <v>217</v>
      </c>
      <c r="H264" s="150">
        <v>6.0030000000000001</v>
      </c>
      <c r="I264" s="151">
        <v>81.58</v>
      </c>
      <c r="J264" s="151">
        <f>ROUND(I264*H264,2)</f>
        <v>489.72</v>
      </c>
      <c r="K264" s="148" t="s">
        <v>162</v>
      </c>
      <c r="L264" s="30"/>
      <c r="M264" s="152" t="s">
        <v>1</v>
      </c>
      <c r="N264" s="153" t="s">
        <v>39</v>
      </c>
      <c r="O264" s="154">
        <v>0.03</v>
      </c>
      <c r="P264" s="154">
        <f>O264*H264</f>
        <v>0.18009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6" t="s">
        <v>163</v>
      </c>
      <c r="AT264" s="156" t="s">
        <v>158</v>
      </c>
      <c r="AU264" s="156" t="s">
        <v>83</v>
      </c>
      <c r="AY264" s="17" t="s">
        <v>156</v>
      </c>
      <c r="BE264" s="157">
        <f>IF(N264="základní",J264,0)</f>
        <v>489.72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81</v>
      </c>
      <c r="BK264" s="157">
        <f>ROUND(I264*H264,2)</f>
        <v>489.72</v>
      </c>
      <c r="BL264" s="17" t="s">
        <v>163</v>
      </c>
      <c r="BM264" s="156" t="s">
        <v>833</v>
      </c>
    </row>
    <row r="265" spans="1:65" s="2" customFormat="1" ht="28.8">
      <c r="A265" s="29"/>
      <c r="B265" s="30"/>
      <c r="C265" s="29"/>
      <c r="D265" s="158" t="s">
        <v>165</v>
      </c>
      <c r="E265" s="29"/>
      <c r="F265" s="159" t="s">
        <v>398</v>
      </c>
      <c r="G265" s="29"/>
      <c r="H265" s="29"/>
      <c r="I265" s="29"/>
      <c r="J265" s="29"/>
      <c r="K265" s="29"/>
      <c r="L265" s="30"/>
      <c r="M265" s="160"/>
      <c r="N265" s="161"/>
      <c r="O265" s="55"/>
      <c r="P265" s="55"/>
      <c r="Q265" s="55"/>
      <c r="R265" s="55"/>
      <c r="S265" s="55"/>
      <c r="T265" s="5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T265" s="17" t="s">
        <v>165</v>
      </c>
      <c r="AU265" s="17" t="s">
        <v>83</v>
      </c>
    </row>
    <row r="266" spans="1:65" s="13" customFormat="1">
      <c r="B266" s="162"/>
      <c r="D266" s="158" t="s">
        <v>167</v>
      </c>
      <c r="E266" s="163" t="s">
        <v>1</v>
      </c>
      <c r="F266" s="164" t="s">
        <v>834</v>
      </c>
      <c r="H266" s="165">
        <v>6.0030000000000001</v>
      </c>
      <c r="L266" s="162"/>
      <c r="M266" s="166"/>
      <c r="N266" s="167"/>
      <c r="O266" s="167"/>
      <c r="P266" s="167"/>
      <c r="Q266" s="167"/>
      <c r="R266" s="167"/>
      <c r="S266" s="167"/>
      <c r="T266" s="168"/>
      <c r="AT266" s="163" t="s">
        <v>167</v>
      </c>
      <c r="AU266" s="163" t="s">
        <v>83</v>
      </c>
      <c r="AV266" s="13" t="s">
        <v>83</v>
      </c>
      <c r="AW266" s="13" t="s">
        <v>30</v>
      </c>
      <c r="AX266" s="13" t="s">
        <v>81</v>
      </c>
      <c r="AY266" s="163" t="s">
        <v>156</v>
      </c>
    </row>
    <row r="267" spans="1:65" s="2" customFormat="1" ht="24" customHeight="1">
      <c r="A267" s="29"/>
      <c r="B267" s="145"/>
      <c r="C267" s="146" t="s">
        <v>400</v>
      </c>
      <c r="D267" s="146" t="s">
        <v>158</v>
      </c>
      <c r="E267" s="147" t="s">
        <v>401</v>
      </c>
      <c r="F267" s="148" t="s">
        <v>402</v>
      </c>
      <c r="G267" s="149" t="s">
        <v>217</v>
      </c>
      <c r="H267" s="150">
        <v>114.057</v>
      </c>
      <c r="I267" s="151">
        <v>7.37</v>
      </c>
      <c r="J267" s="151">
        <f>ROUND(I267*H267,2)</f>
        <v>840.6</v>
      </c>
      <c r="K267" s="148" t="s">
        <v>162</v>
      </c>
      <c r="L267" s="30"/>
      <c r="M267" s="152" t="s">
        <v>1</v>
      </c>
      <c r="N267" s="153" t="s">
        <v>39</v>
      </c>
      <c r="O267" s="154">
        <v>2E-3</v>
      </c>
      <c r="P267" s="154">
        <f>O267*H267</f>
        <v>0.22811400000000001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6" t="s">
        <v>163</v>
      </c>
      <c r="AT267" s="156" t="s">
        <v>158</v>
      </c>
      <c r="AU267" s="156" t="s">
        <v>83</v>
      </c>
      <c r="AY267" s="17" t="s">
        <v>156</v>
      </c>
      <c r="BE267" s="157">
        <f>IF(N267="základní",J267,0)</f>
        <v>840.6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81</v>
      </c>
      <c r="BK267" s="157">
        <f>ROUND(I267*H267,2)</f>
        <v>840.6</v>
      </c>
      <c r="BL267" s="17" t="s">
        <v>163</v>
      </c>
      <c r="BM267" s="156" t="s">
        <v>835</v>
      </c>
    </row>
    <row r="268" spans="1:65" s="2" customFormat="1" ht="28.8">
      <c r="A268" s="29"/>
      <c r="B268" s="30"/>
      <c r="C268" s="29"/>
      <c r="D268" s="158" t="s">
        <v>165</v>
      </c>
      <c r="E268" s="29"/>
      <c r="F268" s="159" t="s">
        <v>404</v>
      </c>
      <c r="G268" s="29"/>
      <c r="H268" s="29"/>
      <c r="I268" s="29"/>
      <c r="J268" s="29"/>
      <c r="K268" s="29"/>
      <c r="L268" s="30"/>
      <c r="M268" s="160"/>
      <c r="N268" s="161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165</v>
      </c>
      <c r="AU268" s="17" t="s">
        <v>83</v>
      </c>
    </row>
    <row r="269" spans="1:65" s="13" customFormat="1">
      <c r="B269" s="162"/>
      <c r="D269" s="158" t="s">
        <v>167</v>
      </c>
      <c r="E269" s="163" t="s">
        <v>1</v>
      </c>
      <c r="F269" s="164" t="s">
        <v>836</v>
      </c>
      <c r="H269" s="165">
        <v>114.057</v>
      </c>
      <c r="L269" s="162"/>
      <c r="M269" s="166"/>
      <c r="N269" s="167"/>
      <c r="O269" s="167"/>
      <c r="P269" s="167"/>
      <c r="Q269" s="167"/>
      <c r="R269" s="167"/>
      <c r="S269" s="167"/>
      <c r="T269" s="168"/>
      <c r="AT269" s="163" t="s">
        <v>167</v>
      </c>
      <c r="AU269" s="163" t="s">
        <v>83</v>
      </c>
      <c r="AV269" s="13" t="s">
        <v>83</v>
      </c>
      <c r="AW269" s="13" t="s">
        <v>30</v>
      </c>
      <c r="AX269" s="13" t="s">
        <v>81</v>
      </c>
      <c r="AY269" s="163" t="s">
        <v>156</v>
      </c>
    </row>
    <row r="270" spans="1:65" s="2" customFormat="1" ht="16.5" customHeight="1">
      <c r="A270" s="29"/>
      <c r="B270" s="145"/>
      <c r="C270" s="146" t="s">
        <v>406</v>
      </c>
      <c r="D270" s="146" t="s">
        <v>158</v>
      </c>
      <c r="E270" s="147" t="s">
        <v>407</v>
      </c>
      <c r="F270" s="148" t="s">
        <v>408</v>
      </c>
      <c r="G270" s="149" t="s">
        <v>217</v>
      </c>
      <c r="H270" s="150">
        <v>4.9610000000000003</v>
      </c>
      <c r="I270" s="151">
        <v>132.31</v>
      </c>
      <c r="J270" s="151">
        <f>ROUND(I270*H270,2)</f>
        <v>656.39</v>
      </c>
      <c r="K270" s="148" t="s">
        <v>162</v>
      </c>
      <c r="L270" s="30"/>
      <c r="M270" s="152" t="s">
        <v>1</v>
      </c>
      <c r="N270" s="153" t="s">
        <v>39</v>
      </c>
      <c r="O270" s="154">
        <v>3.2000000000000001E-2</v>
      </c>
      <c r="P270" s="154">
        <f>O270*H270</f>
        <v>0.158752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6" t="s">
        <v>163</v>
      </c>
      <c r="AT270" s="156" t="s">
        <v>158</v>
      </c>
      <c r="AU270" s="156" t="s">
        <v>83</v>
      </c>
      <c r="AY270" s="17" t="s">
        <v>156</v>
      </c>
      <c r="BE270" s="157">
        <f>IF(N270="základní",J270,0)</f>
        <v>656.39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81</v>
      </c>
      <c r="BK270" s="157">
        <f>ROUND(I270*H270,2)</f>
        <v>656.39</v>
      </c>
      <c r="BL270" s="17" t="s">
        <v>163</v>
      </c>
      <c r="BM270" s="156" t="s">
        <v>837</v>
      </c>
    </row>
    <row r="271" spans="1:65" s="2" customFormat="1" ht="28.8">
      <c r="A271" s="29"/>
      <c r="B271" s="30"/>
      <c r="C271" s="29"/>
      <c r="D271" s="158" t="s">
        <v>165</v>
      </c>
      <c r="E271" s="29"/>
      <c r="F271" s="159" t="s">
        <v>410</v>
      </c>
      <c r="G271" s="29"/>
      <c r="H271" s="29"/>
      <c r="I271" s="29"/>
      <c r="J271" s="29"/>
      <c r="K271" s="29"/>
      <c r="L271" s="30"/>
      <c r="M271" s="160"/>
      <c r="N271" s="161"/>
      <c r="O271" s="55"/>
      <c r="P271" s="55"/>
      <c r="Q271" s="55"/>
      <c r="R271" s="55"/>
      <c r="S271" s="55"/>
      <c r="T271" s="5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T271" s="17" t="s">
        <v>165</v>
      </c>
      <c r="AU271" s="17" t="s">
        <v>83</v>
      </c>
    </row>
    <row r="272" spans="1:65" s="13" customFormat="1">
      <c r="B272" s="162"/>
      <c r="D272" s="158" t="s">
        <v>167</v>
      </c>
      <c r="E272" s="163" t="s">
        <v>1</v>
      </c>
      <c r="F272" s="164" t="s">
        <v>838</v>
      </c>
      <c r="H272" s="165">
        <v>4.9610000000000003</v>
      </c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167</v>
      </c>
      <c r="AU272" s="163" t="s">
        <v>83</v>
      </c>
      <c r="AV272" s="13" t="s">
        <v>83</v>
      </c>
      <c r="AW272" s="13" t="s">
        <v>30</v>
      </c>
      <c r="AX272" s="13" t="s">
        <v>81</v>
      </c>
      <c r="AY272" s="163" t="s">
        <v>156</v>
      </c>
    </row>
    <row r="273" spans="1:65" s="2" customFormat="1" ht="24" customHeight="1">
      <c r="A273" s="29"/>
      <c r="B273" s="145"/>
      <c r="C273" s="146" t="s">
        <v>413</v>
      </c>
      <c r="D273" s="146" t="s">
        <v>158</v>
      </c>
      <c r="E273" s="147" t="s">
        <v>414</v>
      </c>
      <c r="F273" s="148" t="s">
        <v>415</v>
      </c>
      <c r="G273" s="149" t="s">
        <v>217</v>
      </c>
      <c r="H273" s="150">
        <v>94.259</v>
      </c>
      <c r="I273" s="151">
        <v>11.04</v>
      </c>
      <c r="J273" s="151">
        <f>ROUND(I273*H273,2)</f>
        <v>1040.6199999999999</v>
      </c>
      <c r="K273" s="148" t="s">
        <v>162</v>
      </c>
      <c r="L273" s="30"/>
      <c r="M273" s="152" t="s">
        <v>1</v>
      </c>
      <c r="N273" s="153" t="s">
        <v>39</v>
      </c>
      <c r="O273" s="154">
        <v>3.0000000000000001E-3</v>
      </c>
      <c r="P273" s="154">
        <f>O273*H273</f>
        <v>0.282777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163</v>
      </c>
      <c r="AT273" s="156" t="s">
        <v>158</v>
      </c>
      <c r="AU273" s="156" t="s">
        <v>83</v>
      </c>
      <c r="AY273" s="17" t="s">
        <v>156</v>
      </c>
      <c r="BE273" s="157">
        <f>IF(N273="základní",J273,0)</f>
        <v>1040.6199999999999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81</v>
      </c>
      <c r="BK273" s="157">
        <f>ROUND(I273*H273,2)</f>
        <v>1040.6199999999999</v>
      </c>
      <c r="BL273" s="17" t="s">
        <v>163</v>
      </c>
      <c r="BM273" s="156" t="s">
        <v>839</v>
      </c>
    </row>
    <row r="274" spans="1:65" s="2" customFormat="1" ht="28.8">
      <c r="A274" s="29"/>
      <c r="B274" s="30"/>
      <c r="C274" s="29"/>
      <c r="D274" s="158" t="s">
        <v>165</v>
      </c>
      <c r="E274" s="29"/>
      <c r="F274" s="159" t="s">
        <v>404</v>
      </c>
      <c r="G274" s="29"/>
      <c r="H274" s="29"/>
      <c r="I274" s="29"/>
      <c r="J274" s="29"/>
      <c r="K274" s="29"/>
      <c r="L274" s="30"/>
      <c r="M274" s="160"/>
      <c r="N274" s="161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165</v>
      </c>
      <c r="AU274" s="17" t="s">
        <v>83</v>
      </c>
    </row>
    <row r="275" spans="1:65" s="13" customFormat="1">
      <c r="B275" s="162"/>
      <c r="D275" s="158" t="s">
        <v>167</v>
      </c>
      <c r="E275" s="163" t="s">
        <v>1</v>
      </c>
      <c r="F275" s="164" t="s">
        <v>840</v>
      </c>
      <c r="H275" s="165">
        <v>94.259</v>
      </c>
      <c r="L275" s="162"/>
      <c r="M275" s="166"/>
      <c r="N275" s="167"/>
      <c r="O275" s="167"/>
      <c r="P275" s="167"/>
      <c r="Q275" s="167"/>
      <c r="R275" s="167"/>
      <c r="S275" s="167"/>
      <c r="T275" s="168"/>
      <c r="AT275" s="163" t="s">
        <v>167</v>
      </c>
      <c r="AU275" s="163" t="s">
        <v>83</v>
      </c>
      <c r="AV275" s="13" t="s">
        <v>83</v>
      </c>
      <c r="AW275" s="13" t="s">
        <v>30</v>
      </c>
      <c r="AX275" s="13" t="s">
        <v>81</v>
      </c>
      <c r="AY275" s="163" t="s">
        <v>156</v>
      </c>
    </row>
    <row r="276" spans="1:65" s="2" customFormat="1" ht="24" customHeight="1">
      <c r="A276" s="29"/>
      <c r="B276" s="145"/>
      <c r="C276" s="146" t="s">
        <v>418</v>
      </c>
      <c r="D276" s="146" t="s">
        <v>158</v>
      </c>
      <c r="E276" s="147" t="s">
        <v>424</v>
      </c>
      <c r="F276" s="148" t="s">
        <v>425</v>
      </c>
      <c r="G276" s="149" t="s">
        <v>217</v>
      </c>
      <c r="H276" s="150">
        <v>4.9610000000000003</v>
      </c>
      <c r="I276" s="151">
        <v>613.5</v>
      </c>
      <c r="J276" s="151">
        <f>ROUND(I276*H276,2)</f>
        <v>3043.57</v>
      </c>
      <c r="K276" s="148" t="s">
        <v>162</v>
      </c>
      <c r="L276" s="30"/>
      <c r="M276" s="152" t="s">
        <v>1</v>
      </c>
      <c r="N276" s="153" t="s">
        <v>39</v>
      </c>
      <c r="O276" s="154">
        <v>0</v>
      </c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163</v>
      </c>
      <c r="AT276" s="156" t="s">
        <v>158</v>
      </c>
      <c r="AU276" s="156" t="s">
        <v>83</v>
      </c>
      <c r="AY276" s="17" t="s">
        <v>156</v>
      </c>
      <c r="BE276" s="157">
        <f>IF(N276="základní",J276,0)</f>
        <v>3043.57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81</v>
      </c>
      <c r="BK276" s="157">
        <f>ROUND(I276*H276,2)</f>
        <v>3043.57</v>
      </c>
      <c r="BL276" s="17" t="s">
        <v>163</v>
      </c>
      <c r="BM276" s="156" t="s">
        <v>841</v>
      </c>
    </row>
    <row r="277" spans="1:65" s="2" customFormat="1" ht="28.8">
      <c r="A277" s="29"/>
      <c r="B277" s="30"/>
      <c r="C277" s="29"/>
      <c r="D277" s="158" t="s">
        <v>165</v>
      </c>
      <c r="E277" s="29"/>
      <c r="F277" s="159" t="s">
        <v>427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165</v>
      </c>
      <c r="AU277" s="17" t="s">
        <v>83</v>
      </c>
    </row>
    <row r="278" spans="1:65" s="13" customFormat="1">
      <c r="B278" s="162"/>
      <c r="D278" s="158" t="s">
        <v>167</v>
      </c>
      <c r="E278" s="163" t="s">
        <v>1</v>
      </c>
      <c r="F278" s="164" t="s">
        <v>838</v>
      </c>
      <c r="H278" s="165">
        <v>4.9610000000000003</v>
      </c>
      <c r="L278" s="162"/>
      <c r="M278" s="166"/>
      <c r="N278" s="167"/>
      <c r="O278" s="167"/>
      <c r="P278" s="167"/>
      <c r="Q278" s="167"/>
      <c r="R278" s="167"/>
      <c r="S278" s="167"/>
      <c r="T278" s="168"/>
      <c r="AT278" s="163" t="s">
        <v>167</v>
      </c>
      <c r="AU278" s="163" t="s">
        <v>83</v>
      </c>
      <c r="AV278" s="13" t="s">
        <v>83</v>
      </c>
      <c r="AW278" s="13" t="s">
        <v>30</v>
      </c>
      <c r="AX278" s="13" t="s">
        <v>81</v>
      </c>
      <c r="AY278" s="163" t="s">
        <v>156</v>
      </c>
    </row>
    <row r="279" spans="1:65" s="2" customFormat="1" ht="24" customHeight="1">
      <c r="A279" s="29"/>
      <c r="B279" s="145"/>
      <c r="C279" s="146" t="s">
        <v>310</v>
      </c>
      <c r="D279" s="146" t="s">
        <v>158</v>
      </c>
      <c r="E279" s="147" t="s">
        <v>430</v>
      </c>
      <c r="F279" s="148" t="s">
        <v>431</v>
      </c>
      <c r="G279" s="149" t="s">
        <v>217</v>
      </c>
      <c r="H279" s="150">
        <v>6.0030000000000001</v>
      </c>
      <c r="I279" s="151">
        <v>184.05</v>
      </c>
      <c r="J279" s="151">
        <f>ROUND(I279*H279,2)</f>
        <v>1104.8499999999999</v>
      </c>
      <c r="K279" s="148" t="s">
        <v>162</v>
      </c>
      <c r="L279" s="30"/>
      <c r="M279" s="152" t="s">
        <v>1</v>
      </c>
      <c r="N279" s="153" t="s">
        <v>39</v>
      </c>
      <c r="O279" s="154">
        <v>0</v>
      </c>
      <c r="P279" s="154">
        <f>O279*H279</f>
        <v>0</v>
      </c>
      <c r="Q279" s="154">
        <v>0</v>
      </c>
      <c r="R279" s="154">
        <f>Q279*H279</f>
        <v>0</v>
      </c>
      <c r="S279" s="154">
        <v>0</v>
      </c>
      <c r="T279" s="155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6" t="s">
        <v>163</v>
      </c>
      <c r="AT279" s="156" t="s">
        <v>158</v>
      </c>
      <c r="AU279" s="156" t="s">
        <v>83</v>
      </c>
      <c r="AY279" s="17" t="s">
        <v>156</v>
      </c>
      <c r="BE279" s="157">
        <f>IF(N279="základní",J279,0)</f>
        <v>1104.8499999999999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81</v>
      </c>
      <c r="BK279" s="157">
        <f>ROUND(I279*H279,2)</f>
        <v>1104.8499999999999</v>
      </c>
      <c r="BL279" s="17" t="s">
        <v>163</v>
      </c>
      <c r="BM279" s="156" t="s">
        <v>842</v>
      </c>
    </row>
    <row r="280" spans="1:65" s="2" customFormat="1" ht="28.8">
      <c r="A280" s="29"/>
      <c r="B280" s="30"/>
      <c r="C280" s="29"/>
      <c r="D280" s="158" t="s">
        <v>165</v>
      </c>
      <c r="E280" s="29"/>
      <c r="F280" s="159" t="s">
        <v>219</v>
      </c>
      <c r="G280" s="29"/>
      <c r="H280" s="29"/>
      <c r="I280" s="29"/>
      <c r="J280" s="29"/>
      <c r="K280" s="29"/>
      <c r="L280" s="30"/>
      <c r="M280" s="160"/>
      <c r="N280" s="161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165</v>
      </c>
      <c r="AU280" s="17" t="s">
        <v>83</v>
      </c>
    </row>
    <row r="281" spans="1:65" s="13" customFormat="1">
      <c r="B281" s="162"/>
      <c r="D281" s="158" t="s">
        <v>167</v>
      </c>
      <c r="E281" s="163" t="s">
        <v>1</v>
      </c>
      <c r="F281" s="164" t="s">
        <v>834</v>
      </c>
      <c r="H281" s="165">
        <v>6.0030000000000001</v>
      </c>
      <c r="L281" s="162"/>
      <c r="M281" s="166"/>
      <c r="N281" s="167"/>
      <c r="O281" s="167"/>
      <c r="P281" s="167"/>
      <c r="Q281" s="167"/>
      <c r="R281" s="167"/>
      <c r="S281" s="167"/>
      <c r="T281" s="168"/>
      <c r="AT281" s="163" t="s">
        <v>167</v>
      </c>
      <c r="AU281" s="163" t="s">
        <v>83</v>
      </c>
      <c r="AV281" s="13" t="s">
        <v>83</v>
      </c>
      <c r="AW281" s="13" t="s">
        <v>30</v>
      </c>
      <c r="AX281" s="13" t="s">
        <v>81</v>
      </c>
      <c r="AY281" s="163" t="s">
        <v>156</v>
      </c>
    </row>
    <row r="282" spans="1:65" s="12" customFormat="1" ht="22.95" customHeight="1">
      <c r="B282" s="133"/>
      <c r="D282" s="134" t="s">
        <v>73</v>
      </c>
      <c r="E282" s="143" t="s">
        <v>433</v>
      </c>
      <c r="F282" s="143" t="s">
        <v>434</v>
      </c>
      <c r="J282" s="144">
        <f>BK282</f>
        <v>8101.88</v>
      </c>
      <c r="L282" s="133"/>
      <c r="M282" s="137"/>
      <c r="N282" s="138"/>
      <c r="O282" s="138"/>
      <c r="P282" s="139">
        <f>SUM(P283:P284)</f>
        <v>19.207257000000002</v>
      </c>
      <c r="Q282" s="138"/>
      <c r="R282" s="139">
        <f>SUM(R283:R284)</f>
        <v>0</v>
      </c>
      <c r="S282" s="138"/>
      <c r="T282" s="140">
        <f>SUM(T283:T284)</f>
        <v>0</v>
      </c>
      <c r="AR282" s="134" t="s">
        <v>81</v>
      </c>
      <c r="AT282" s="141" t="s">
        <v>73</v>
      </c>
      <c r="AU282" s="141" t="s">
        <v>81</v>
      </c>
      <c r="AY282" s="134" t="s">
        <v>156</v>
      </c>
      <c r="BK282" s="142">
        <f>SUM(BK283:BK284)</f>
        <v>8101.88</v>
      </c>
    </row>
    <row r="283" spans="1:65" s="2" customFormat="1" ht="24" customHeight="1">
      <c r="A283" s="29"/>
      <c r="B283" s="145"/>
      <c r="C283" s="146" t="s">
        <v>429</v>
      </c>
      <c r="D283" s="146" t="s">
        <v>158</v>
      </c>
      <c r="E283" s="147" t="s">
        <v>436</v>
      </c>
      <c r="F283" s="148" t="s">
        <v>437</v>
      </c>
      <c r="G283" s="149" t="s">
        <v>217</v>
      </c>
      <c r="H283" s="150">
        <v>48.381</v>
      </c>
      <c r="I283" s="151">
        <v>167.46</v>
      </c>
      <c r="J283" s="151">
        <f>ROUND(I283*H283,2)</f>
        <v>8101.88</v>
      </c>
      <c r="K283" s="148" t="s">
        <v>162</v>
      </c>
      <c r="L283" s="30"/>
      <c r="M283" s="152" t="s">
        <v>1</v>
      </c>
      <c r="N283" s="153" t="s">
        <v>39</v>
      </c>
      <c r="O283" s="154">
        <v>0.39700000000000002</v>
      </c>
      <c r="P283" s="154">
        <f>O283*H283</f>
        <v>19.207257000000002</v>
      </c>
      <c r="Q283" s="154">
        <v>0</v>
      </c>
      <c r="R283" s="154">
        <f>Q283*H283</f>
        <v>0</v>
      </c>
      <c r="S283" s="154">
        <v>0</v>
      </c>
      <c r="T283" s="155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163</v>
      </c>
      <c r="AT283" s="156" t="s">
        <v>158</v>
      </c>
      <c r="AU283" s="156" t="s">
        <v>83</v>
      </c>
      <c r="AY283" s="17" t="s">
        <v>156</v>
      </c>
      <c r="BE283" s="157">
        <f>IF(N283="základní",J283,0)</f>
        <v>8101.88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81</v>
      </c>
      <c r="BK283" s="157">
        <f>ROUND(I283*H283,2)</f>
        <v>8101.88</v>
      </c>
      <c r="BL283" s="17" t="s">
        <v>163</v>
      </c>
      <c r="BM283" s="156" t="s">
        <v>843</v>
      </c>
    </row>
    <row r="284" spans="1:65" s="2" customFormat="1" ht="19.2">
      <c r="A284" s="29"/>
      <c r="B284" s="30"/>
      <c r="C284" s="29"/>
      <c r="D284" s="158" t="s">
        <v>165</v>
      </c>
      <c r="E284" s="29"/>
      <c r="F284" s="159" t="s">
        <v>439</v>
      </c>
      <c r="G284" s="29"/>
      <c r="H284" s="29"/>
      <c r="I284" s="29"/>
      <c r="J284" s="29"/>
      <c r="K284" s="29"/>
      <c r="L284" s="30"/>
      <c r="M284" s="186"/>
      <c r="N284" s="187"/>
      <c r="O284" s="188"/>
      <c r="P284" s="188"/>
      <c r="Q284" s="188"/>
      <c r="R284" s="188"/>
      <c r="S284" s="188"/>
      <c r="T284" s="18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165</v>
      </c>
      <c r="AU284" s="17" t="s">
        <v>83</v>
      </c>
    </row>
    <row r="285" spans="1:65" s="2" customFormat="1" ht="7.05" customHeight="1">
      <c r="A285" s="29"/>
      <c r="B285" s="44"/>
      <c r="C285" s="45"/>
      <c r="D285" s="45"/>
      <c r="E285" s="45"/>
      <c r="F285" s="45"/>
      <c r="G285" s="45"/>
      <c r="H285" s="45"/>
      <c r="I285" s="45"/>
      <c r="J285" s="45"/>
      <c r="K285" s="45"/>
      <c r="L285" s="30"/>
      <c r="M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</row>
  </sheetData>
  <autoFilter ref="C127:K284" xr:uid="{00000000-0009-0000-0000-000005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356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98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844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ROUND(J131, 2)</f>
        <v>1344998.78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ROUND((SUM(BE131:BE355)),  2)</f>
        <v>1344998.78</v>
      </c>
      <c r="G35" s="29"/>
      <c r="H35" s="29"/>
      <c r="I35" s="103">
        <v>0.21</v>
      </c>
      <c r="J35" s="102">
        <f>ROUND(((SUM(BE131:BE355))*I35),  2)</f>
        <v>282449.74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ROUND((SUM(BF131:BF355)),  2)</f>
        <v>0</v>
      </c>
      <c r="G36" s="29"/>
      <c r="H36" s="29"/>
      <c r="I36" s="103">
        <v>0.15</v>
      </c>
      <c r="J36" s="102">
        <f>ROUND(((SUM(BF131:BF355))*I36),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ROUND((SUM(BG131:BG355)),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ROUND((SUM(BH131:BH355)),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ROUND((SUM(BI131:BI355)),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1627448.52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C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J131</f>
        <v>1344998.7799999998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J132</f>
        <v>1322912.8899999999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J133</f>
        <v>194820.54</v>
      </c>
      <c r="L100" s="119"/>
    </row>
    <row r="101" spans="1:47" s="10" customFormat="1" ht="19.95" customHeight="1">
      <c r="B101" s="119"/>
      <c r="D101" s="120" t="s">
        <v>845</v>
      </c>
      <c r="E101" s="121"/>
      <c r="F101" s="121"/>
      <c r="G101" s="121"/>
      <c r="H101" s="121"/>
      <c r="I101" s="121"/>
      <c r="J101" s="122">
        <f>J198</f>
        <v>903.03</v>
      </c>
      <c r="L101" s="119"/>
    </row>
    <row r="102" spans="1:47" s="10" customFormat="1" ht="19.95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J202</f>
        <v>639983.4</v>
      </c>
      <c r="L102" s="119"/>
    </row>
    <row r="103" spans="1:47" s="10" customFormat="1" ht="19.95" customHeight="1">
      <c r="B103" s="119"/>
      <c r="D103" s="120" t="s">
        <v>724</v>
      </c>
      <c r="E103" s="121"/>
      <c r="F103" s="121"/>
      <c r="G103" s="121"/>
      <c r="H103" s="121"/>
      <c r="I103" s="121"/>
      <c r="J103" s="122">
        <f>J249</f>
        <v>9760.51</v>
      </c>
      <c r="L103" s="119"/>
    </row>
    <row r="104" spans="1:47" s="10" customFormat="1" ht="19.95" customHeight="1">
      <c r="B104" s="119"/>
      <c r="D104" s="120" t="s">
        <v>137</v>
      </c>
      <c r="E104" s="121"/>
      <c r="F104" s="121"/>
      <c r="G104" s="121"/>
      <c r="H104" s="121"/>
      <c r="I104" s="121"/>
      <c r="J104" s="122">
        <f>J256</f>
        <v>395581.74000000005</v>
      </c>
      <c r="L104" s="119"/>
    </row>
    <row r="105" spans="1:47" s="10" customFormat="1" ht="14.85" customHeight="1">
      <c r="B105" s="119"/>
      <c r="D105" s="120" t="s">
        <v>138</v>
      </c>
      <c r="E105" s="121"/>
      <c r="F105" s="121"/>
      <c r="G105" s="121"/>
      <c r="H105" s="121"/>
      <c r="I105" s="121"/>
      <c r="J105" s="122">
        <f>J295</f>
        <v>16504.36</v>
      </c>
      <c r="L105" s="119"/>
    </row>
    <row r="106" spans="1:47" s="10" customFormat="1" ht="19.95" customHeight="1">
      <c r="B106" s="119"/>
      <c r="D106" s="120" t="s">
        <v>139</v>
      </c>
      <c r="E106" s="121"/>
      <c r="F106" s="121"/>
      <c r="G106" s="121"/>
      <c r="H106" s="121"/>
      <c r="I106" s="121"/>
      <c r="J106" s="122">
        <f>J321</f>
        <v>32944.42</v>
      </c>
      <c r="L106" s="119"/>
    </row>
    <row r="107" spans="1:47" s="10" customFormat="1" ht="19.95" customHeight="1">
      <c r="B107" s="119"/>
      <c r="D107" s="120" t="s">
        <v>140</v>
      </c>
      <c r="E107" s="121"/>
      <c r="F107" s="121"/>
      <c r="G107" s="121"/>
      <c r="H107" s="121"/>
      <c r="I107" s="121"/>
      <c r="J107" s="122">
        <f>J348</f>
        <v>48919.25</v>
      </c>
      <c r="L107" s="119"/>
    </row>
    <row r="108" spans="1:47" s="9" customFormat="1" ht="25.05" customHeight="1">
      <c r="B108" s="115"/>
      <c r="D108" s="116" t="s">
        <v>441</v>
      </c>
      <c r="E108" s="117"/>
      <c r="F108" s="117"/>
      <c r="G108" s="117"/>
      <c r="H108" s="117"/>
      <c r="I108" s="117"/>
      <c r="J108" s="118">
        <f>J351</f>
        <v>22085.89</v>
      </c>
      <c r="L108" s="115"/>
    </row>
    <row r="109" spans="1:47" s="10" customFormat="1" ht="19.95" customHeight="1">
      <c r="B109" s="119"/>
      <c r="D109" s="120" t="s">
        <v>442</v>
      </c>
      <c r="E109" s="121"/>
      <c r="F109" s="121"/>
      <c r="G109" s="121"/>
      <c r="H109" s="121"/>
      <c r="I109" s="121"/>
      <c r="J109" s="122">
        <f>J352</f>
        <v>22085.89</v>
      </c>
      <c r="L109" s="119"/>
    </row>
    <row r="110" spans="1:47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7.0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7.0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5.05" customHeight="1">
      <c r="A116" s="29"/>
      <c r="B116" s="30"/>
      <c r="C116" s="21" t="s">
        <v>141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7.0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1" t="str">
        <f>E7</f>
        <v>Chodníky v obci Stratov - III. etapa</v>
      </c>
      <c r="F119" s="242"/>
      <c r="G119" s="242"/>
      <c r="H119" s="242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2" customHeight="1">
      <c r="B120" s="20"/>
      <c r="C120" s="26" t="s">
        <v>124</v>
      </c>
      <c r="L120" s="20"/>
    </row>
    <row r="121" spans="1:31" s="2" customFormat="1" ht="16.5" customHeight="1">
      <c r="A121" s="29"/>
      <c r="B121" s="30"/>
      <c r="C121" s="29"/>
      <c r="D121" s="29"/>
      <c r="E121" s="241" t="s">
        <v>125</v>
      </c>
      <c r="F121" s="240"/>
      <c r="G121" s="240"/>
      <c r="H121" s="24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126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0" t="str">
        <f>E11</f>
        <v>Větev C - Chodníky - I.etapa - uznatelné náklady</v>
      </c>
      <c r="F123" s="240"/>
      <c r="G123" s="240"/>
      <c r="H123" s="240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.0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20</v>
      </c>
      <c r="D125" s="29"/>
      <c r="E125" s="29"/>
      <c r="F125" s="24" t="str">
        <f>F14</f>
        <v>Stratov</v>
      </c>
      <c r="G125" s="29"/>
      <c r="H125" s="29"/>
      <c r="I125" s="26" t="s">
        <v>22</v>
      </c>
      <c r="J125" s="52">
        <f>IF(J14="","",J14)</f>
        <v>44537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.0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8.05" customHeight="1">
      <c r="A127" s="29"/>
      <c r="B127" s="30"/>
      <c r="C127" s="26" t="s">
        <v>23</v>
      </c>
      <c r="D127" s="29"/>
      <c r="E127" s="29"/>
      <c r="F127" s="24" t="str">
        <f>E17</f>
        <v xml:space="preserve"> </v>
      </c>
      <c r="G127" s="29"/>
      <c r="H127" s="29"/>
      <c r="I127" s="26" t="s">
        <v>28</v>
      </c>
      <c r="J127" s="27" t="str">
        <f>E23</f>
        <v>Projekce dopravní Filip s.r.o.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3" customHeight="1">
      <c r="A128" s="29"/>
      <c r="B128" s="30"/>
      <c r="C128" s="26" t="s">
        <v>27</v>
      </c>
      <c r="D128" s="29"/>
      <c r="E128" s="29"/>
      <c r="F128" s="24" t="str">
        <f>IF(E20="","",E20)</f>
        <v>SWIETELSKY stavební s.r.o., odštěpný závod Dopravní stavby STŘED</v>
      </c>
      <c r="G128" s="29"/>
      <c r="H128" s="29"/>
      <c r="I128" s="26" t="s">
        <v>31</v>
      </c>
      <c r="J128" s="27" t="str">
        <f>E26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23"/>
      <c r="B130" s="124"/>
      <c r="C130" s="125" t="s">
        <v>142</v>
      </c>
      <c r="D130" s="126" t="s">
        <v>59</v>
      </c>
      <c r="E130" s="126" t="s">
        <v>55</v>
      </c>
      <c r="F130" s="126" t="s">
        <v>56</v>
      </c>
      <c r="G130" s="126" t="s">
        <v>143</v>
      </c>
      <c r="H130" s="126" t="s">
        <v>144</v>
      </c>
      <c r="I130" s="126" t="s">
        <v>145</v>
      </c>
      <c r="J130" s="126" t="s">
        <v>130</v>
      </c>
      <c r="K130" s="127" t="s">
        <v>146</v>
      </c>
      <c r="L130" s="128"/>
      <c r="M130" s="59" t="s">
        <v>1</v>
      </c>
      <c r="N130" s="60" t="s">
        <v>38</v>
      </c>
      <c r="O130" s="60" t="s">
        <v>147</v>
      </c>
      <c r="P130" s="60" t="s">
        <v>148</v>
      </c>
      <c r="Q130" s="60" t="s">
        <v>149</v>
      </c>
      <c r="R130" s="60" t="s">
        <v>150</v>
      </c>
      <c r="S130" s="60" t="s">
        <v>151</v>
      </c>
      <c r="T130" s="61" t="s">
        <v>152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65" s="2" customFormat="1" ht="22.95" customHeight="1">
      <c r="A131" s="29"/>
      <c r="B131" s="30"/>
      <c r="C131" s="66" t="s">
        <v>153</v>
      </c>
      <c r="D131" s="29"/>
      <c r="E131" s="29"/>
      <c r="F131" s="29"/>
      <c r="G131" s="29"/>
      <c r="H131" s="29"/>
      <c r="I131" s="29"/>
      <c r="J131" s="129">
        <f>BK131</f>
        <v>1344998.7799999998</v>
      </c>
      <c r="K131" s="29"/>
      <c r="L131" s="30"/>
      <c r="M131" s="62"/>
      <c r="N131" s="53"/>
      <c r="O131" s="63"/>
      <c r="P131" s="130">
        <f>P132+P351</f>
        <v>959.99375199999997</v>
      </c>
      <c r="Q131" s="63"/>
      <c r="R131" s="130">
        <f>R132+R351</f>
        <v>292.12455420000003</v>
      </c>
      <c r="S131" s="63"/>
      <c r="T131" s="131">
        <f>T132+T351</f>
        <v>71.362899999999996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73</v>
      </c>
      <c r="AU131" s="17" t="s">
        <v>132</v>
      </c>
      <c r="BK131" s="132">
        <f>BK132+BK351</f>
        <v>1344998.7799999998</v>
      </c>
    </row>
    <row r="132" spans="1:65" s="12" customFormat="1" ht="25.95" customHeight="1">
      <c r="B132" s="133"/>
      <c r="D132" s="134" t="s">
        <v>73</v>
      </c>
      <c r="E132" s="135" t="s">
        <v>154</v>
      </c>
      <c r="F132" s="135" t="s">
        <v>155</v>
      </c>
      <c r="J132" s="136">
        <f>BK132</f>
        <v>1322912.8899999999</v>
      </c>
      <c r="L132" s="133"/>
      <c r="M132" s="137"/>
      <c r="N132" s="138"/>
      <c r="O132" s="138"/>
      <c r="P132" s="139">
        <f>P133+P198+P202+P249+P256+P321+P348</f>
        <v>959.99375199999997</v>
      </c>
      <c r="Q132" s="138"/>
      <c r="R132" s="139">
        <f>R133+R198+R202+R249+R256+R321+R348</f>
        <v>292.12455420000003</v>
      </c>
      <c r="S132" s="138"/>
      <c r="T132" s="140">
        <f>T133+T198+T202+T249+T256+T321+T348</f>
        <v>71.362899999999996</v>
      </c>
      <c r="AR132" s="134" t="s">
        <v>81</v>
      </c>
      <c r="AT132" s="141" t="s">
        <v>73</v>
      </c>
      <c r="AU132" s="141" t="s">
        <v>74</v>
      </c>
      <c r="AY132" s="134" t="s">
        <v>156</v>
      </c>
      <c r="BK132" s="142">
        <f>BK133+BK198+BK202+BK249+BK256+BK321+BK348</f>
        <v>1322912.8899999999</v>
      </c>
    </row>
    <row r="133" spans="1:65" s="12" customFormat="1" ht="22.95" customHeight="1">
      <c r="B133" s="133"/>
      <c r="D133" s="134" t="s">
        <v>73</v>
      </c>
      <c r="E133" s="143" t="s">
        <v>81</v>
      </c>
      <c r="F133" s="143" t="s">
        <v>157</v>
      </c>
      <c r="J133" s="144">
        <f>BK133</f>
        <v>194820.54</v>
      </c>
      <c r="L133" s="133"/>
      <c r="M133" s="137"/>
      <c r="N133" s="138"/>
      <c r="O133" s="138"/>
      <c r="P133" s="139">
        <f>SUM(P134:P197)</f>
        <v>169.90419600000001</v>
      </c>
      <c r="Q133" s="138"/>
      <c r="R133" s="139">
        <f>SUM(R134:R197)</f>
        <v>0</v>
      </c>
      <c r="S133" s="138"/>
      <c r="T133" s="140">
        <f>SUM(T134:T197)</f>
        <v>0</v>
      </c>
      <c r="AR133" s="134" t="s">
        <v>81</v>
      </c>
      <c r="AT133" s="141" t="s">
        <v>73</v>
      </c>
      <c r="AU133" s="141" t="s">
        <v>81</v>
      </c>
      <c r="AY133" s="134" t="s">
        <v>156</v>
      </c>
      <c r="BK133" s="142">
        <f>SUM(BK134:BK197)</f>
        <v>194820.54</v>
      </c>
    </row>
    <row r="134" spans="1:65" s="2" customFormat="1" ht="24" customHeight="1">
      <c r="A134" s="29"/>
      <c r="B134" s="145"/>
      <c r="C134" s="146" t="s">
        <v>81</v>
      </c>
      <c r="D134" s="146" t="s">
        <v>158</v>
      </c>
      <c r="E134" s="147" t="s">
        <v>590</v>
      </c>
      <c r="F134" s="148" t="s">
        <v>591</v>
      </c>
      <c r="G134" s="149" t="s">
        <v>531</v>
      </c>
      <c r="H134" s="150">
        <v>2</v>
      </c>
      <c r="I134" s="151">
        <v>1054.8599999999999</v>
      </c>
      <c r="J134" s="151">
        <f>ROUND(I134*H134,2)</f>
        <v>2109.7199999999998</v>
      </c>
      <c r="K134" s="148" t="s">
        <v>162</v>
      </c>
      <c r="L134" s="30"/>
      <c r="M134" s="152" t="s">
        <v>1</v>
      </c>
      <c r="N134" s="153" t="s">
        <v>39</v>
      </c>
      <c r="O134" s="154">
        <v>1.798</v>
      </c>
      <c r="P134" s="154">
        <f>O134*H134</f>
        <v>3.5960000000000001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163</v>
      </c>
      <c r="AT134" s="156" t="s">
        <v>158</v>
      </c>
      <c r="AU134" s="156" t="s">
        <v>83</v>
      </c>
      <c r="AY134" s="17" t="s">
        <v>156</v>
      </c>
      <c r="BE134" s="157">
        <f>IF(N134="základní",J134,0)</f>
        <v>2109.7199999999998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81</v>
      </c>
      <c r="BK134" s="157">
        <f>ROUND(I134*H134,2)</f>
        <v>2109.7199999999998</v>
      </c>
      <c r="BL134" s="17" t="s">
        <v>163</v>
      </c>
      <c r="BM134" s="156" t="s">
        <v>846</v>
      </c>
    </row>
    <row r="135" spans="1:65" s="2" customFormat="1" ht="19.2">
      <c r="A135" s="29"/>
      <c r="B135" s="30"/>
      <c r="C135" s="29"/>
      <c r="D135" s="158" t="s">
        <v>165</v>
      </c>
      <c r="E135" s="29"/>
      <c r="F135" s="159" t="s">
        <v>593</v>
      </c>
      <c r="G135" s="29"/>
      <c r="H135" s="29"/>
      <c r="I135" s="29"/>
      <c r="J135" s="29"/>
      <c r="K135" s="29"/>
      <c r="L135" s="30"/>
      <c r="M135" s="160"/>
      <c r="N135" s="161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165</v>
      </c>
      <c r="AU135" s="17" t="s">
        <v>83</v>
      </c>
    </row>
    <row r="136" spans="1:65" s="13" customFormat="1">
      <c r="B136" s="162"/>
      <c r="D136" s="158" t="s">
        <v>167</v>
      </c>
      <c r="E136" s="163" t="s">
        <v>1</v>
      </c>
      <c r="F136" s="164" t="s">
        <v>847</v>
      </c>
      <c r="H136" s="165">
        <v>2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81</v>
      </c>
      <c r="AY136" s="163" t="s">
        <v>156</v>
      </c>
    </row>
    <row r="137" spans="1:65" s="2" customFormat="1" ht="24" customHeight="1">
      <c r="A137" s="29"/>
      <c r="B137" s="145"/>
      <c r="C137" s="146" t="s">
        <v>83</v>
      </c>
      <c r="D137" s="146" t="s">
        <v>158</v>
      </c>
      <c r="E137" s="147" t="s">
        <v>594</v>
      </c>
      <c r="F137" s="148" t="s">
        <v>595</v>
      </c>
      <c r="G137" s="149" t="s">
        <v>531</v>
      </c>
      <c r="H137" s="150">
        <v>2</v>
      </c>
      <c r="I137" s="151">
        <v>420.81</v>
      </c>
      <c r="J137" s="151">
        <f>ROUND(I137*H137,2)</f>
        <v>841.62</v>
      </c>
      <c r="K137" s="148" t="s">
        <v>162</v>
      </c>
      <c r="L137" s="30"/>
      <c r="M137" s="152" t="s">
        <v>1</v>
      </c>
      <c r="N137" s="153" t="s">
        <v>39</v>
      </c>
      <c r="O137" s="154">
        <v>0.88900000000000001</v>
      </c>
      <c r="P137" s="154">
        <f>O137*H137</f>
        <v>1.778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163</v>
      </c>
      <c r="AT137" s="156" t="s">
        <v>158</v>
      </c>
      <c r="AU137" s="156" t="s">
        <v>83</v>
      </c>
      <c r="AY137" s="17" t="s">
        <v>156</v>
      </c>
      <c r="BE137" s="157">
        <f>IF(N137="základní",J137,0)</f>
        <v>841.62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81</v>
      </c>
      <c r="BK137" s="157">
        <f>ROUND(I137*H137,2)</f>
        <v>841.62</v>
      </c>
      <c r="BL137" s="17" t="s">
        <v>163</v>
      </c>
      <c r="BM137" s="156" t="s">
        <v>848</v>
      </c>
    </row>
    <row r="138" spans="1:65" s="2" customFormat="1" ht="19.2">
      <c r="A138" s="29"/>
      <c r="B138" s="30"/>
      <c r="C138" s="29"/>
      <c r="D138" s="158" t="s">
        <v>165</v>
      </c>
      <c r="E138" s="29"/>
      <c r="F138" s="159" t="s">
        <v>597</v>
      </c>
      <c r="G138" s="29"/>
      <c r="H138" s="29"/>
      <c r="I138" s="29"/>
      <c r="J138" s="29"/>
      <c r="K138" s="29"/>
      <c r="L138" s="30"/>
      <c r="M138" s="160"/>
      <c r="N138" s="161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165</v>
      </c>
      <c r="AU138" s="17" t="s">
        <v>83</v>
      </c>
    </row>
    <row r="139" spans="1:65" s="13" customFormat="1">
      <c r="B139" s="162"/>
      <c r="D139" s="158" t="s">
        <v>167</v>
      </c>
      <c r="E139" s="163" t="s">
        <v>1</v>
      </c>
      <c r="F139" s="164" t="s">
        <v>847</v>
      </c>
      <c r="H139" s="165">
        <v>2</v>
      </c>
      <c r="L139" s="162"/>
      <c r="M139" s="166"/>
      <c r="N139" s="167"/>
      <c r="O139" s="167"/>
      <c r="P139" s="167"/>
      <c r="Q139" s="167"/>
      <c r="R139" s="167"/>
      <c r="S139" s="167"/>
      <c r="T139" s="168"/>
      <c r="AT139" s="163" t="s">
        <v>167</v>
      </c>
      <c r="AU139" s="163" t="s">
        <v>83</v>
      </c>
      <c r="AV139" s="13" t="s">
        <v>83</v>
      </c>
      <c r="AW139" s="13" t="s">
        <v>30</v>
      </c>
      <c r="AX139" s="13" t="s">
        <v>81</v>
      </c>
      <c r="AY139" s="163" t="s">
        <v>156</v>
      </c>
    </row>
    <row r="140" spans="1:65" s="2" customFormat="1" ht="24" customHeight="1">
      <c r="A140" s="29"/>
      <c r="B140" s="145"/>
      <c r="C140" s="146" t="s">
        <v>178</v>
      </c>
      <c r="D140" s="146" t="s">
        <v>158</v>
      </c>
      <c r="E140" s="147" t="s">
        <v>159</v>
      </c>
      <c r="F140" s="148" t="s">
        <v>160</v>
      </c>
      <c r="G140" s="149" t="s">
        <v>161</v>
      </c>
      <c r="H140" s="150">
        <v>266.47800000000001</v>
      </c>
      <c r="I140" s="151">
        <v>138.77000000000001</v>
      </c>
      <c r="J140" s="151">
        <f>ROUND(I140*H140,2)</f>
        <v>36979.15</v>
      </c>
      <c r="K140" s="148" t="s">
        <v>162</v>
      </c>
      <c r="L140" s="30"/>
      <c r="M140" s="152" t="s">
        <v>1</v>
      </c>
      <c r="N140" s="153" t="s">
        <v>39</v>
      </c>
      <c r="O140" s="154">
        <v>0.36799999999999999</v>
      </c>
      <c r="P140" s="154">
        <f>O140*H140</f>
        <v>98.063904000000008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163</v>
      </c>
      <c r="AT140" s="156" t="s">
        <v>158</v>
      </c>
      <c r="AU140" s="156" t="s">
        <v>83</v>
      </c>
      <c r="AY140" s="17" t="s">
        <v>156</v>
      </c>
      <c r="BE140" s="157">
        <f>IF(N140="základní",J140,0)</f>
        <v>36979.15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81</v>
      </c>
      <c r="BK140" s="157">
        <f>ROUND(I140*H140,2)</f>
        <v>36979.15</v>
      </c>
      <c r="BL140" s="17" t="s">
        <v>163</v>
      </c>
      <c r="BM140" s="156" t="s">
        <v>849</v>
      </c>
    </row>
    <row r="141" spans="1:65" s="2" customFormat="1" ht="28.8">
      <c r="A141" s="29"/>
      <c r="B141" s="30"/>
      <c r="C141" s="29"/>
      <c r="D141" s="158" t="s">
        <v>165</v>
      </c>
      <c r="E141" s="29"/>
      <c r="F141" s="159" t="s">
        <v>166</v>
      </c>
      <c r="G141" s="29"/>
      <c r="H141" s="29"/>
      <c r="I141" s="29"/>
      <c r="J141" s="29"/>
      <c r="K141" s="29"/>
      <c r="L141" s="30"/>
      <c r="M141" s="160"/>
      <c r="N141" s="161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165</v>
      </c>
      <c r="AU141" s="17" t="s">
        <v>83</v>
      </c>
    </row>
    <row r="142" spans="1:65" s="13" customFormat="1">
      <c r="B142" s="162"/>
      <c r="D142" s="158" t="s">
        <v>167</v>
      </c>
      <c r="E142" s="163" t="s">
        <v>1</v>
      </c>
      <c r="F142" s="164" t="s">
        <v>850</v>
      </c>
      <c r="H142" s="165">
        <v>129.923</v>
      </c>
      <c r="L142" s="162"/>
      <c r="M142" s="166"/>
      <c r="N142" s="167"/>
      <c r="O142" s="167"/>
      <c r="P142" s="167"/>
      <c r="Q142" s="167"/>
      <c r="R142" s="167"/>
      <c r="S142" s="167"/>
      <c r="T142" s="168"/>
      <c r="AT142" s="163" t="s">
        <v>167</v>
      </c>
      <c r="AU142" s="163" t="s">
        <v>83</v>
      </c>
      <c r="AV142" s="13" t="s">
        <v>83</v>
      </c>
      <c r="AW142" s="13" t="s">
        <v>30</v>
      </c>
      <c r="AX142" s="13" t="s">
        <v>74</v>
      </c>
      <c r="AY142" s="163" t="s">
        <v>156</v>
      </c>
    </row>
    <row r="143" spans="1:65" s="13" customFormat="1">
      <c r="B143" s="162"/>
      <c r="D143" s="158" t="s">
        <v>167</v>
      </c>
      <c r="E143" s="163" t="s">
        <v>1</v>
      </c>
      <c r="F143" s="164" t="s">
        <v>851</v>
      </c>
      <c r="H143" s="165">
        <v>84.855000000000004</v>
      </c>
      <c r="L143" s="162"/>
      <c r="M143" s="166"/>
      <c r="N143" s="167"/>
      <c r="O143" s="167"/>
      <c r="P143" s="167"/>
      <c r="Q143" s="167"/>
      <c r="R143" s="167"/>
      <c r="S143" s="167"/>
      <c r="T143" s="168"/>
      <c r="AT143" s="163" t="s">
        <v>167</v>
      </c>
      <c r="AU143" s="163" t="s">
        <v>83</v>
      </c>
      <c r="AV143" s="13" t="s">
        <v>83</v>
      </c>
      <c r="AW143" s="13" t="s">
        <v>30</v>
      </c>
      <c r="AX143" s="13" t="s">
        <v>74</v>
      </c>
      <c r="AY143" s="163" t="s">
        <v>156</v>
      </c>
    </row>
    <row r="144" spans="1:65" s="13" customFormat="1">
      <c r="B144" s="162"/>
      <c r="D144" s="158" t="s">
        <v>167</v>
      </c>
      <c r="E144" s="163" t="s">
        <v>1</v>
      </c>
      <c r="F144" s="164" t="s">
        <v>852</v>
      </c>
      <c r="H144" s="165">
        <v>48.04</v>
      </c>
      <c r="L144" s="162"/>
      <c r="M144" s="166"/>
      <c r="N144" s="167"/>
      <c r="O144" s="167"/>
      <c r="P144" s="167"/>
      <c r="Q144" s="167"/>
      <c r="R144" s="167"/>
      <c r="S144" s="167"/>
      <c r="T144" s="168"/>
      <c r="AT144" s="163" t="s">
        <v>167</v>
      </c>
      <c r="AU144" s="163" t="s">
        <v>83</v>
      </c>
      <c r="AV144" s="13" t="s">
        <v>83</v>
      </c>
      <c r="AW144" s="13" t="s">
        <v>30</v>
      </c>
      <c r="AX144" s="13" t="s">
        <v>74</v>
      </c>
      <c r="AY144" s="163" t="s">
        <v>156</v>
      </c>
    </row>
    <row r="145" spans="1:65" s="13" customFormat="1">
      <c r="B145" s="162"/>
      <c r="D145" s="158" t="s">
        <v>167</v>
      </c>
      <c r="E145" s="163" t="s">
        <v>1</v>
      </c>
      <c r="F145" s="164" t="s">
        <v>853</v>
      </c>
      <c r="H145" s="165">
        <v>3.66</v>
      </c>
      <c r="L145" s="162"/>
      <c r="M145" s="166"/>
      <c r="N145" s="167"/>
      <c r="O145" s="167"/>
      <c r="P145" s="167"/>
      <c r="Q145" s="167"/>
      <c r="R145" s="167"/>
      <c r="S145" s="167"/>
      <c r="T145" s="168"/>
      <c r="AT145" s="163" t="s">
        <v>167</v>
      </c>
      <c r="AU145" s="163" t="s">
        <v>83</v>
      </c>
      <c r="AV145" s="13" t="s">
        <v>83</v>
      </c>
      <c r="AW145" s="13" t="s">
        <v>30</v>
      </c>
      <c r="AX145" s="13" t="s">
        <v>74</v>
      </c>
      <c r="AY145" s="163" t="s">
        <v>156</v>
      </c>
    </row>
    <row r="146" spans="1:65" s="14" customFormat="1">
      <c r="B146" s="169"/>
      <c r="D146" s="158" t="s">
        <v>167</v>
      </c>
      <c r="E146" s="170" t="s">
        <v>1</v>
      </c>
      <c r="F146" s="171" t="s">
        <v>172</v>
      </c>
      <c r="H146" s="172">
        <v>266.47800000000007</v>
      </c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167</v>
      </c>
      <c r="AU146" s="170" t="s">
        <v>83</v>
      </c>
      <c r="AV146" s="14" t="s">
        <v>163</v>
      </c>
      <c r="AW146" s="14" t="s">
        <v>30</v>
      </c>
      <c r="AX146" s="14" t="s">
        <v>81</v>
      </c>
      <c r="AY146" s="170" t="s">
        <v>156</v>
      </c>
    </row>
    <row r="147" spans="1:65" s="2" customFormat="1" ht="16.5" customHeight="1">
      <c r="A147" s="29"/>
      <c r="B147" s="145"/>
      <c r="C147" s="146" t="s">
        <v>163</v>
      </c>
      <c r="D147" s="146" t="s">
        <v>158</v>
      </c>
      <c r="E147" s="147" t="s">
        <v>173</v>
      </c>
      <c r="F147" s="148" t="s">
        <v>174</v>
      </c>
      <c r="G147" s="149" t="s">
        <v>161</v>
      </c>
      <c r="H147" s="150">
        <v>266.47800000000001</v>
      </c>
      <c r="I147" s="151">
        <v>29.63</v>
      </c>
      <c r="J147" s="151">
        <f>ROUND(I147*H147,2)</f>
        <v>7895.74</v>
      </c>
      <c r="K147" s="148" t="s">
        <v>162</v>
      </c>
      <c r="L147" s="30"/>
      <c r="M147" s="152" t="s">
        <v>1</v>
      </c>
      <c r="N147" s="153" t="s">
        <v>39</v>
      </c>
      <c r="O147" s="154">
        <v>5.8000000000000003E-2</v>
      </c>
      <c r="P147" s="154">
        <f>O147*H147</f>
        <v>15.455724000000002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7895.74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7895.74</v>
      </c>
      <c r="BL147" s="17" t="s">
        <v>163</v>
      </c>
      <c r="BM147" s="156" t="s">
        <v>854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176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>
      <c r="B149" s="162"/>
      <c r="D149" s="158" t="s">
        <v>167</v>
      </c>
      <c r="E149" s="163" t="s">
        <v>1</v>
      </c>
      <c r="F149" s="164" t="s">
        <v>855</v>
      </c>
      <c r="H149" s="165">
        <v>266.47800000000001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156</v>
      </c>
    </row>
    <row r="150" spans="1:65" s="2" customFormat="1" ht="24" customHeight="1">
      <c r="A150" s="29"/>
      <c r="B150" s="145"/>
      <c r="C150" s="146" t="s">
        <v>189</v>
      </c>
      <c r="D150" s="146" t="s">
        <v>158</v>
      </c>
      <c r="E150" s="147" t="s">
        <v>179</v>
      </c>
      <c r="F150" s="148" t="s">
        <v>180</v>
      </c>
      <c r="G150" s="149" t="s">
        <v>161</v>
      </c>
      <c r="H150" s="150">
        <v>1.742</v>
      </c>
      <c r="I150" s="151">
        <v>592.57000000000005</v>
      </c>
      <c r="J150" s="151">
        <f>ROUND(I150*H150,2)</f>
        <v>1032.26</v>
      </c>
      <c r="K150" s="148" t="s">
        <v>162</v>
      </c>
      <c r="L150" s="30"/>
      <c r="M150" s="152" t="s">
        <v>1</v>
      </c>
      <c r="N150" s="153" t="s">
        <v>39</v>
      </c>
      <c r="O150" s="154">
        <v>2.3199999999999998</v>
      </c>
      <c r="P150" s="154">
        <f>O150*H150</f>
        <v>4.0414399999999997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163</v>
      </c>
      <c r="AT150" s="156" t="s">
        <v>158</v>
      </c>
      <c r="AU150" s="156" t="s">
        <v>83</v>
      </c>
      <c r="AY150" s="17" t="s">
        <v>156</v>
      </c>
      <c r="BE150" s="157">
        <f>IF(N150="základní",J150,0)</f>
        <v>1032.26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81</v>
      </c>
      <c r="BK150" s="157">
        <f>ROUND(I150*H150,2)</f>
        <v>1032.26</v>
      </c>
      <c r="BL150" s="17" t="s">
        <v>163</v>
      </c>
      <c r="BM150" s="156" t="s">
        <v>856</v>
      </c>
    </row>
    <row r="151" spans="1:65" s="2" customFormat="1" ht="28.8">
      <c r="A151" s="29"/>
      <c r="B151" s="30"/>
      <c r="C151" s="29"/>
      <c r="D151" s="158" t="s">
        <v>165</v>
      </c>
      <c r="E151" s="29"/>
      <c r="F151" s="159" t="s">
        <v>182</v>
      </c>
      <c r="G151" s="29"/>
      <c r="H151" s="29"/>
      <c r="I151" s="29"/>
      <c r="J151" s="29"/>
      <c r="K151" s="29"/>
      <c r="L151" s="30"/>
      <c r="M151" s="160"/>
      <c r="N151" s="161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165</v>
      </c>
      <c r="AU151" s="17" t="s">
        <v>83</v>
      </c>
    </row>
    <row r="152" spans="1:65" s="13" customFormat="1">
      <c r="B152" s="162"/>
      <c r="D152" s="158" t="s">
        <v>167</v>
      </c>
      <c r="E152" s="163" t="s">
        <v>1</v>
      </c>
      <c r="F152" s="164" t="s">
        <v>857</v>
      </c>
      <c r="H152" s="165">
        <v>1.742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81</v>
      </c>
      <c r="AY152" s="163" t="s">
        <v>156</v>
      </c>
    </row>
    <row r="153" spans="1:65" s="2" customFormat="1" ht="24" customHeight="1">
      <c r="A153" s="29"/>
      <c r="B153" s="145"/>
      <c r="C153" s="146" t="s">
        <v>195</v>
      </c>
      <c r="D153" s="146" t="s">
        <v>158</v>
      </c>
      <c r="E153" s="147" t="s">
        <v>184</v>
      </c>
      <c r="F153" s="148" t="s">
        <v>185</v>
      </c>
      <c r="G153" s="149" t="s">
        <v>161</v>
      </c>
      <c r="H153" s="150">
        <v>1.742</v>
      </c>
      <c r="I153" s="151">
        <v>22.58</v>
      </c>
      <c r="J153" s="151">
        <f>ROUND(I153*H153,2)</f>
        <v>39.33</v>
      </c>
      <c r="K153" s="148" t="s">
        <v>162</v>
      </c>
      <c r="L153" s="30"/>
      <c r="M153" s="152" t="s">
        <v>1</v>
      </c>
      <c r="N153" s="153" t="s">
        <v>39</v>
      </c>
      <c r="O153" s="154">
        <v>0.65400000000000003</v>
      </c>
      <c r="P153" s="154">
        <f>O153*H153</f>
        <v>1.1392679999999999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163</v>
      </c>
      <c r="AT153" s="156" t="s">
        <v>158</v>
      </c>
      <c r="AU153" s="156" t="s">
        <v>83</v>
      </c>
      <c r="AY153" s="17" t="s">
        <v>156</v>
      </c>
      <c r="BE153" s="157">
        <f>IF(N153="základní",J153,0)</f>
        <v>39.33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81</v>
      </c>
      <c r="BK153" s="157">
        <f>ROUND(I153*H153,2)</f>
        <v>39.33</v>
      </c>
      <c r="BL153" s="17" t="s">
        <v>163</v>
      </c>
      <c r="BM153" s="156" t="s">
        <v>858</v>
      </c>
    </row>
    <row r="154" spans="1:65" s="2" customFormat="1" ht="28.8">
      <c r="A154" s="29"/>
      <c r="B154" s="30"/>
      <c r="C154" s="29"/>
      <c r="D154" s="158" t="s">
        <v>165</v>
      </c>
      <c r="E154" s="29"/>
      <c r="F154" s="159" t="s">
        <v>187</v>
      </c>
      <c r="G154" s="29"/>
      <c r="H154" s="29"/>
      <c r="I154" s="29"/>
      <c r="J154" s="29"/>
      <c r="K154" s="29"/>
      <c r="L154" s="30"/>
      <c r="M154" s="160"/>
      <c r="N154" s="161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165</v>
      </c>
      <c r="AU154" s="17" t="s">
        <v>83</v>
      </c>
    </row>
    <row r="155" spans="1:65" s="13" customFormat="1">
      <c r="B155" s="162"/>
      <c r="D155" s="158" t="s">
        <v>167</v>
      </c>
      <c r="E155" s="163" t="s">
        <v>1</v>
      </c>
      <c r="F155" s="164" t="s">
        <v>859</v>
      </c>
      <c r="H155" s="165">
        <v>1.742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156</v>
      </c>
    </row>
    <row r="156" spans="1:65" s="2" customFormat="1" ht="24" customHeight="1">
      <c r="A156" s="29"/>
      <c r="B156" s="145"/>
      <c r="C156" s="146" t="s">
        <v>202</v>
      </c>
      <c r="D156" s="146" t="s">
        <v>158</v>
      </c>
      <c r="E156" s="147" t="s">
        <v>608</v>
      </c>
      <c r="F156" s="148" t="s">
        <v>609</v>
      </c>
      <c r="G156" s="149" t="s">
        <v>531</v>
      </c>
      <c r="H156" s="150">
        <v>2</v>
      </c>
      <c r="I156" s="151">
        <v>552.15</v>
      </c>
      <c r="J156" s="151">
        <f>ROUND(I156*H156,2)</f>
        <v>1104.3</v>
      </c>
      <c r="K156" s="148" t="s">
        <v>162</v>
      </c>
      <c r="L156" s="30"/>
      <c r="M156" s="152" t="s">
        <v>1</v>
      </c>
      <c r="N156" s="153" t="s">
        <v>39</v>
      </c>
      <c r="O156" s="154">
        <v>6.0999999999999999E-2</v>
      </c>
      <c r="P156" s="154">
        <f>O156*H156</f>
        <v>0.122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163</v>
      </c>
      <c r="AT156" s="156" t="s">
        <v>158</v>
      </c>
      <c r="AU156" s="156" t="s">
        <v>83</v>
      </c>
      <c r="AY156" s="17" t="s">
        <v>156</v>
      </c>
      <c r="BE156" s="157">
        <f>IF(N156="základní",J156,0)</f>
        <v>1104.3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81</v>
      </c>
      <c r="BK156" s="157">
        <f>ROUND(I156*H156,2)</f>
        <v>1104.3</v>
      </c>
      <c r="BL156" s="17" t="s">
        <v>163</v>
      </c>
      <c r="BM156" s="156" t="s">
        <v>860</v>
      </c>
    </row>
    <row r="157" spans="1:65" s="2" customFormat="1" ht="28.8">
      <c r="A157" s="29"/>
      <c r="B157" s="30"/>
      <c r="C157" s="29"/>
      <c r="D157" s="158" t="s">
        <v>165</v>
      </c>
      <c r="E157" s="29"/>
      <c r="F157" s="159" t="s">
        <v>611</v>
      </c>
      <c r="G157" s="29"/>
      <c r="H157" s="29"/>
      <c r="I157" s="29"/>
      <c r="J157" s="29"/>
      <c r="K157" s="29"/>
      <c r="L157" s="30"/>
      <c r="M157" s="160"/>
      <c r="N157" s="161"/>
      <c r="O157" s="55"/>
      <c r="P157" s="55"/>
      <c r="Q157" s="55"/>
      <c r="R157" s="55"/>
      <c r="S157" s="55"/>
      <c r="T157" s="56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7" t="s">
        <v>165</v>
      </c>
      <c r="AU157" s="17" t="s">
        <v>83</v>
      </c>
    </row>
    <row r="158" spans="1:65" s="2" customFormat="1" ht="19.2">
      <c r="A158" s="29"/>
      <c r="B158" s="30"/>
      <c r="C158" s="29"/>
      <c r="D158" s="158" t="s">
        <v>366</v>
      </c>
      <c r="E158" s="29"/>
      <c r="F158" s="185" t="s">
        <v>612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366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847</v>
      </c>
      <c r="H159" s="165">
        <v>2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81</v>
      </c>
      <c r="AY159" s="163" t="s">
        <v>156</v>
      </c>
    </row>
    <row r="160" spans="1:65" s="2" customFormat="1" ht="24" customHeight="1">
      <c r="A160" s="29"/>
      <c r="B160" s="145"/>
      <c r="C160" s="146" t="s">
        <v>208</v>
      </c>
      <c r="D160" s="146" t="s">
        <v>158</v>
      </c>
      <c r="E160" s="147" t="s">
        <v>613</v>
      </c>
      <c r="F160" s="148" t="s">
        <v>614</v>
      </c>
      <c r="G160" s="149" t="s">
        <v>531</v>
      </c>
      <c r="H160" s="150">
        <v>2</v>
      </c>
      <c r="I160" s="151">
        <v>552.15</v>
      </c>
      <c r="J160" s="151">
        <f>ROUND(I160*H160,2)</f>
        <v>1104.3</v>
      </c>
      <c r="K160" s="148" t="s">
        <v>162</v>
      </c>
      <c r="L160" s="30"/>
      <c r="M160" s="152" t="s">
        <v>1</v>
      </c>
      <c r="N160" s="153" t="s">
        <v>39</v>
      </c>
      <c r="O160" s="154">
        <v>0.623</v>
      </c>
      <c r="P160" s="154">
        <f>O160*H160</f>
        <v>1.246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163</v>
      </c>
      <c r="AT160" s="156" t="s">
        <v>158</v>
      </c>
      <c r="AU160" s="156" t="s">
        <v>83</v>
      </c>
      <c r="AY160" s="17" t="s">
        <v>156</v>
      </c>
      <c r="BE160" s="157">
        <f>IF(N160="základní",J160,0)</f>
        <v>1104.3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81</v>
      </c>
      <c r="BK160" s="157">
        <f>ROUND(I160*H160,2)</f>
        <v>1104.3</v>
      </c>
      <c r="BL160" s="17" t="s">
        <v>163</v>
      </c>
      <c r="BM160" s="156" t="s">
        <v>861</v>
      </c>
    </row>
    <row r="161" spans="1:65" s="2" customFormat="1" ht="28.8">
      <c r="A161" s="29"/>
      <c r="B161" s="30"/>
      <c r="C161" s="29"/>
      <c r="D161" s="158" t="s">
        <v>165</v>
      </c>
      <c r="E161" s="29"/>
      <c r="F161" s="159" t="s">
        <v>616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165</v>
      </c>
      <c r="AU161" s="17" t="s">
        <v>83</v>
      </c>
    </row>
    <row r="162" spans="1:65" s="2" customFormat="1" ht="19.2">
      <c r="A162" s="29"/>
      <c r="B162" s="30"/>
      <c r="C162" s="29"/>
      <c r="D162" s="158" t="s">
        <v>366</v>
      </c>
      <c r="E162" s="29"/>
      <c r="F162" s="185" t="s">
        <v>612</v>
      </c>
      <c r="G162" s="29"/>
      <c r="H162" s="29"/>
      <c r="I162" s="29"/>
      <c r="J162" s="29"/>
      <c r="K162" s="29"/>
      <c r="L162" s="30"/>
      <c r="M162" s="160"/>
      <c r="N162" s="161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366</v>
      </c>
      <c r="AU162" s="17" t="s">
        <v>83</v>
      </c>
    </row>
    <row r="163" spans="1:65" s="13" customFormat="1">
      <c r="B163" s="162"/>
      <c r="D163" s="158" t="s">
        <v>167</v>
      </c>
      <c r="E163" s="163" t="s">
        <v>1</v>
      </c>
      <c r="F163" s="164" t="s">
        <v>847</v>
      </c>
      <c r="H163" s="165">
        <v>2</v>
      </c>
      <c r="L163" s="162"/>
      <c r="M163" s="166"/>
      <c r="N163" s="167"/>
      <c r="O163" s="167"/>
      <c r="P163" s="167"/>
      <c r="Q163" s="167"/>
      <c r="R163" s="167"/>
      <c r="S163" s="167"/>
      <c r="T163" s="168"/>
      <c r="AT163" s="163" t="s">
        <v>167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156</v>
      </c>
    </row>
    <row r="164" spans="1:65" s="2" customFormat="1" ht="16.5" customHeight="1">
      <c r="A164" s="29"/>
      <c r="B164" s="145"/>
      <c r="C164" s="146" t="s">
        <v>214</v>
      </c>
      <c r="D164" s="146" t="s">
        <v>158</v>
      </c>
      <c r="E164" s="147" t="s">
        <v>617</v>
      </c>
      <c r="F164" s="148" t="s">
        <v>618</v>
      </c>
      <c r="G164" s="149" t="s">
        <v>531</v>
      </c>
      <c r="H164" s="150">
        <v>2</v>
      </c>
      <c r="I164" s="151">
        <v>552.15</v>
      </c>
      <c r="J164" s="151">
        <f>ROUND(I164*H164,2)</f>
        <v>1104.3</v>
      </c>
      <c r="K164" s="148" t="s">
        <v>162</v>
      </c>
      <c r="L164" s="30"/>
      <c r="M164" s="152" t="s">
        <v>1</v>
      </c>
      <c r="N164" s="153" t="s">
        <v>39</v>
      </c>
      <c r="O164" s="154">
        <v>0.10199999999999999</v>
      </c>
      <c r="P164" s="154">
        <f>O164*H164</f>
        <v>0.20399999999999999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6" t="s">
        <v>163</v>
      </c>
      <c r="AT164" s="156" t="s">
        <v>158</v>
      </c>
      <c r="AU164" s="156" t="s">
        <v>83</v>
      </c>
      <c r="AY164" s="17" t="s">
        <v>156</v>
      </c>
      <c r="BE164" s="157">
        <f>IF(N164="základní",J164,0)</f>
        <v>1104.3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81</v>
      </c>
      <c r="BK164" s="157">
        <f>ROUND(I164*H164,2)</f>
        <v>1104.3</v>
      </c>
      <c r="BL164" s="17" t="s">
        <v>163</v>
      </c>
      <c r="BM164" s="156" t="s">
        <v>862</v>
      </c>
    </row>
    <row r="165" spans="1:65" s="2" customFormat="1" ht="28.8">
      <c r="A165" s="29"/>
      <c r="B165" s="30"/>
      <c r="C165" s="29"/>
      <c r="D165" s="158" t="s">
        <v>165</v>
      </c>
      <c r="E165" s="29"/>
      <c r="F165" s="159" t="s">
        <v>620</v>
      </c>
      <c r="G165" s="29"/>
      <c r="H165" s="29"/>
      <c r="I165" s="29"/>
      <c r="J165" s="29"/>
      <c r="K165" s="29"/>
      <c r="L165" s="30"/>
      <c r="M165" s="160"/>
      <c r="N165" s="161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7" t="s">
        <v>165</v>
      </c>
      <c r="AU165" s="17" t="s">
        <v>83</v>
      </c>
    </row>
    <row r="166" spans="1:65" s="2" customFormat="1" ht="19.2">
      <c r="A166" s="29"/>
      <c r="B166" s="30"/>
      <c r="C166" s="29"/>
      <c r="D166" s="158" t="s">
        <v>366</v>
      </c>
      <c r="E166" s="29"/>
      <c r="F166" s="185" t="s">
        <v>612</v>
      </c>
      <c r="G166" s="29"/>
      <c r="H166" s="29"/>
      <c r="I166" s="29"/>
      <c r="J166" s="29"/>
      <c r="K166" s="29"/>
      <c r="L166" s="30"/>
      <c r="M166" s="160"/>
      <c r="N166" s="161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366</v>
      </c>
      <c r="AU166" s="17" t="s">
        <v>83</v>
      </c>
    </row>
    <row r="167" spans="1:65" s="13" customFormat="1">
      <c r="B167" s="162"/>
      <c r="D167" s="158" t="s">
        <v>167</v>
      </c>
      <c r="E167" s="163" t="s">
        <v>1</v>
      </c>
      <c r="F167" s="164" t="s">
        <v>847</v>
      </c>
      <c r="H167" s="165">
        <v>2</v>
      </c>
      <c r="L167" s="162"/>
      <c r="M167" s="166"/>
      <c r="N167" s="167"/>
      <c r="O167" s="167"/>
      <c r="P167" s="167"/>
      <c r="Q167" s="167"/>
      <c r="R167" s="167"/>
      <c r="S167" s="167"/>
      <c r="T167" s="168"/>
      <c r="AT167" s="163" t="s">
        <v>167</v>
      </c>
      <c r="AU167" s="163" t="s">
        <v>83</v>
      </c>
      <c r="AV167" s="13" t="s">
        <v>83</v>
      </c>
      <c r="AW167" s="13" t="s">
        <v>30</v>
      </c>
      <c r="AX167" s="13" t="s">
        <v>81</v>
      </c>
      <c r="AY167" s="163" t="s">
        <v>156</v>
      </c>
    </row>
    <row r="168" spans="1:65" s="2" customFormat="1" ht="24" customHeight="1">
      <c r="A168" s="29"/>
      <c r="B168" s="145"/>
      <c r="C168" s="146" t="s">
        <v>222</v>
      </c>
      <c r="D168" s="146" t="s">
        <v>158</v>
      </c>
      <c r="E168" s="147" t="s">
        <v>623</v>
      </c>
      <c r="F168" s="148" t="s">
        <v>624</v>
      </c>
      <c r="G168" s="149" t="s">
        <v>531</v>
      </c>
      <c r="H168" s="150">
        <v>6</v>
      </c>
      <c r="I168" s="151">
        <v>36.81</v>
      </c>
      <c r="J168" s="151">
        <f>ROUND(I168*H168,2)</f>
        <v>220.86</v>
      </c>
      <c r="K168" s="148" t="s">
        <v>162</v>
      </c>
      <c r="L168" s="30"/>
      <c r="M168" s="152" t="s">
        <v>1</v>
      </c>
      <c r="N168" s="153" t="s">
        <v>39</v>
      </c>
      <c r="O168" s="154">
        <v>4.0000000000000001E-3</v>
      </c>
      <c r="P168" s="154">
        <f>O168*H168</f>
        <v>2.4E-2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6" t="s">
        <v>163</v>
      </c>
      <c r="AT168" s="156" t="s">
        <v>158</v>
      </c>
      <c r="AU168" s="156" t="s">
        <v>83</v>
      </c>
      <c r="AY168" s="17" t="s">
        <v>156</v>
      </c>
      <c r="BE168" s="157">
        <f>IF(N168="základní",J168,0)</f>
        <v>220.86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81</v>
      </c>
      <c r="BK168" s="157">
        <f>ROUND(I168*H168,2)</f>
        <v>220.86</v>
      </c>
      <c r="BL168" s="17" t="s">
        <v>163</v>
      </c>
      <c r="BM168" s="156" t="s">
        <v>863</v>
      </c>
    </row>
    <row r="169" spans="1:65" s="2" customFormat="1" ht="38.4">
      <c r="A169" s="29"/>
      <c r="B169" s="30"/>
      <c r="C169" s="29"/>
      <c r="D169" s="158" t="s">
        <v>165</v>
      </c>
      <c r="E169" s="29"/>
      <c r="F169" s="159" t="s">
        <v>626</v>
      </c>
      <c r="G169" s="29"/>
      <c r="H169" s="29"/>
      <c r="I169" s="29"/>
      <c r="J169" s="29"/>
      <c r="K169" s="29"/>
      <c r="L169" s="30"/>
      <c r="M169" s="160"/>
      <c r="N169" s="161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165</v>
      </c>
      <c r="AU169" s="17" t="s">
        <v>83</v>
      </c>
    </row>
    <row r="170" spans="1:65" s="13" customFormat="1">
      <c r="B170" s="162"/>
      <c r="D170" s="158" t="s">
        <v>167</v>
      </c>
      <c r="E170" s="163" t="s">
        <v>1</v>
      </c>
      <c r="F170" s="164" t="s">
        <v>864</v>
      </c>
      <c r="H170" s="165">
        <v>6</v>
      </c>
      <c r="L170" s="162"/>
      <c r="M170" s="166"/>
      <c r="N170" s="167"/>
      <c r="O170" s="167"/>
      <c r="P170" s="167"/>
      <c r="Q170" s="167"/>
      <c r="R170" s="167"/>
      <c r="S170" s="167"/>
      <c r="T170" s="168"/>
      <c r="AT170" s="163" t="s">
        <v>167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156</v>
      </c>
    </row>
    <row r="171" spans="1:65" s="2" customFormat="1" ht="24" customHeight="1">
      <c r="A171" s="29"/>
      <c r="B171" s="145"/>
      <c r="C171" s="146" t="s">
        <v>230</v>
      </c>
      <c r="D171" s="146" t="s">
        <v>158</v>
      </c>
      <c r="E171" s="147" t="s">
        <v>628</v>
      </c>
      <c r="F171" s="148" t="s">
        <v>629</v>
      </c>
      <c r="G171" s="149" t="s">
        <v>531</v>
      </c>
      <c r="H171" s="150">
        <v>6</v>
      </c>
      <c r="I171" s="151">
        <v>18.41</v>
      </c>
      <c r="J171" s="151">
        <f>ROUND(I171*H171,2)</f>
        <v>110.46</v>
      </c>
      <c r="K171" s="148" t="s">
        <v>162</v>
      </c>
      <c r="L171" s="30"/>
      <c r="M171" s="152" t="s">
        <v>1</v>
      </c>
      <c r="N171" s="153" t="s">
        <v>39</v>
      </c>
      <c r="O171" s="154">
        <v>3.0000000000000001E-3</v>
      </c>
      <c r="P171" s="154">
        <f>O171*H171</f>
        <v>1.8000000000000002E-2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6" t="s">
        <v>163</v>
      </c>
      <c r="AT171" s="156" t="s">
        <v>158</v>
      </c>
      <c r="AU171" s="156" t="s">
        <v>83</v>
      </c>
      <c r="AY171" s="17" t="s">
        <v>156</v>
      </c>
      <c r="BE171" s="157">
        <f>IF(N171="základní",J171,0)</f>
        <v>110.46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81</v>
      </c>
      <c r="BK171" s="157">
        <f>ROUND(I171*H171,2)</f>
        <v>110.46</v>
      </c>
      <c r="BL171" s="17" t="s">
        <v>163</v>
      </c>
      <c r="BM171" s="156" t="s">
        <v>865</v>
      </c>
    </row>
    <row r="172" spans="1:65" s="2" customFormat="1" ht="38.4">
      <c r="A172" s="29"/>
      <c r="B172" s="30"/>
      <c r="C172" s="29"/>
      <c r="D172" s="158" t="s">
        <v>165</v>
      </c>
      <c r="E172" s="29"/>
      <c r="F172" s="159" t="s">
        <v>631</v>
      </c>
      <c r="G172" s="29"/>
      <c r="H172" s="29"/>
      <c r="I172" s="29"/>
      <c r="J172" s="29"/>
      <c r="K172" s="29"/>
      <c r="L172" s="30"/>
      <c r="M172" s="160"/>
      <c r="N172" s="161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165</v>
      </c>
      <c r="AU172" s="17" t="s">
        <v>83</v>
      </c>
    </row>
    <row r="173" spans="1:65" s="13" customFormat="1">
      <c r="B173" s="162"/>
      <c r="D173" s="158" t="s">
        <v>167</v>
      </c>
      <c r="E173" s="163" t="s">
        <v>1</v>
      </c>
      <c r="F173" s="164" t="s">
        <v>864</v>
      </c>
      <c r="H173" s="165">
        <v>6</v>
      </c>
      <c r="L173" s="162"/>
      <c r="M173" s="166"/>
      <c r="N173" s="167"/>
      <c r="O173" s="167"/>
      <c r="P173" s="167"/>
      <c r="Q173" s="167"/>
      <c r="R173" s="167"/>
      <c r="S173" s="167"/>
      <c r="T173" s="168"/>
      <c r="AT173" s="163" t="s">
        <v>167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156</v>
      </c>
    </row>
    <row r="174" spans="1:65" s="2" customFormat="1" ht="24" customHeight="1">
      <c r="A174" s="29"/>
      <c r="B174" s="145"/>
      <c r="C174" s="146" t="s">
        <v>237</v>
      </c>
      <c r="D174" s="146" t="s">
        <v>158</v>
      </c>
      <c r="E174" s="147" t="s">
        <v>632</v>
      </c>
      <c r="F174" s="148" t="s">
        <v>633</v>
      </c>
      <c r="G174" s="149" t="s">
        <v>531</v>
      </c>
      <c r="H174" s="150">
        <v>6</v>
      </c>
      <c r="I174" s="151">
        <v>18.41</v>
      </c>
      <c r="J174" s="151">
        <f>ROUND(I174*H174,2)</f>
        <v>110.46</v>
      </c>
      <c r="K174" s="148" t="s">
        <v>162</v>
      </c>
      <c r="L174" s="30"/>
      <c r="M174" s="152" t="s">
        <v>1</v>
      </c>
      <c r="N174" s="153" t="s">
        <v>39</v>
      </c>
      <c r="O174" s="154">
        <v>5.0000000000000001E-3</v>
      </c>
      <c r="P174" s="154">
        <f>O174*H174</f>
        <v>0.03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6" t="s">
        <v>163</v>
      </c>
      <c r="AT174" s="156" t="s">
        <v>158</v>
      </c>
      <c r="AU174" s="156" t="s">
        <v>83</v>
      </c>
      <c r="AY174" s="17" t="s">
        <v>156</v>
      </c>
      <c r="BE174" s="157">
        <f>IF(N174="základní",J174,0)</f>
        <v>110.46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81</v>
      </c>
      <c r="BK174" s="157">
        <f>ROUND(I174*H174,2)</f>
        <v>110.46</v>
      </c>
      <c r="BL174" s="17" t="s">
        <v>163</v>
      </c>
      <c r="BM174" s="156" t="s">
        <v>866</v>
      </c>
    </row>
    <row r="175" spans="1:65" s="2" customFormat="1" ht="38.4">
      <c r="A175" s="29"/>
      <c r="B175" s="30"/>
      <c r="C175" s="29"/>
      <c r="D175" s="158" t="s">
        <v>165</v>
      </c>
      <c r="E175" s="29"/>
      <c r="F175" s="159" t="s">
        <v>635</v>
      </c>
      <c r="G175" s="29"/>
      <c r="H175" s="29"/>
      <c r="I175" s="29"/>
      <c r="J175" s="29"/>
      <c r="K175" s="29"/>
      <c r="L175" s="30"/>
      <c r="M175" s="160"/>
      <c r="N175" s="161"/>
      <c r="O175" s="55"/>
      <c r="P175" s="55"/>
      <c r="Q175" s="55"/>
      <c r="R175" s="55"/>
      <c r="S175" s="55"/>
      <c r="T175" s="56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7" t="s">
        <v>165</v>
      </c>
      <c r="AU175" s="17" t="s">
        <v>83</v>
      </c>
    </row>
    <row r="176" spans="1:65" s="13" customFormat="1">
      <c r="B176" s="162"/>
      <c r="D176" s="158" t="s">
        <v>167</v>
      </c>
      <c r="E176" s="163" t="s">
        <v>1</v>
      </c>
      <c r="F176" s="164" t="s">
        <v>864</v>
      </c>
      <c r="H176" s="165">
        <v>6</v>
      </c>
      <c r="L176" s="162"/>
      <c r="M176" s="166"/>
      <c r="N176" s="167"/>
      <c r="O176" s="167"/>
      <c r="P176" s="167"/>
      <c r="Q176" s="167"/>
      <c r="R176" s="167"/>
      <c r="S176" s="167"/>
      <c r="T176" s="168"/>
      <c r="AT176" s="163" t="s">
        <v>167</v>
      </c>
      <c r="AU176" s="163" t="s">
        <v>83</v>
      </c>
      <c r="AV176" s="13" t="s">
        <v>83</v>
      </c>
      <c r="AW176" s="13" t="s">
        <v>30</v>
      </c>
      <c r="AX176" s="13" t="s">
        <v>81</v>
      </c>
      <c r="AY176" s="163" t="s">
        <v>156</v>
      </c>
    </row>
    <row r="177" spans="1:65" s="2" customFormat="1" ht="24" customHeight="1">
      <c r="A177" s="29"/>
      <c r="B177" s="145"/>
      <c r="C177" s="146" t="s">
        <v>243</v>
      </c>
      <c r="D177" s="146" t="s">
        <v>158</v>
      </c>
      <c r="E177" s="147" t="s">
        <v>190</v>
      </c>
      <c r="F177" s="148" t="s">
        <v>191</v>
      </c>
      <c r="G177" s="149" t="s">
        <v>161</v>
      </c>
      <c r="H177" s="150">
        <v>23.475000000000001</v>
      </c>
      <c r="I177" s="151">
        <v>62.92</v>
      </c>
      <c r="J177" s="151">
        <f>ROUND(I177*H177,2)</f>
        <v>1477.05</v>
      </c>
      <c r="K177" s="148" t="s">
        <v>162</v>
      </c>
      <c r="L177" s="30"/>
      <c r="M177" s="152" t="s">
        <v>1</v>
      </c>
      <c r="N177" s="153" t="s">
        <v>39</v>
      </c>
      <c r="O177" s="154">
        <v>0.05</v>
      </c>
      <c r="P177" s="154">
        <f>O177*H177</f>
        <v>1.1737500000000001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6" t="s">
        <v>163</v>
      </c>
      <c r="AT177" s="156" t="s">
        <v>158</v>
      </c>
      <c r="AU177" s="156" t="s">
        <v>83</v>
      </c>
      <c r="AY177" s="17" t="s">
        <v>156</v>
      </c>
      <c r="BE177" s="157">
        <f>IF(N177="základní",J177,0)</f>
        <v>1477.05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81</v>
      </c>
      <c r="BK177" s="157">
        <f>ROUND(I177*H177,2)</f>
        <v>1477.05</v>
      </c>
      <c r="BL177" s="17" t="s">
        <v>163</v>
      </c>
      <c r="BM177" s="156" t="s">
        <v>867</v>
      </c>
    </row>
    <row r="178" spans="1:65" s="2" customFormat="1" ht="38.4">
      <c r="A178" s="29"/>
      <c r="B178" s="30"/>
      <c r="C178" s="29"/>
      <c r="D178" s="158" t="s">
        <v>165</v>
      </c>
      <c r="E178" s="29"/>
      <c r="F178" s="159" t="s">
        <v>193</v>
      </c>
      <c r="G178" s="29"/>
      <c r="H178" s="29"/>
      <c r="I178" s="29"/>
      <c r="J178" s="29"/>
      <c r="K178" s="29"/>
      <c r="L178" s="30"/>
      <c r="M178" s="160"/>
      <c r="N178" s="161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7" t="s">
        <v>165</v>
      </c>
      <c r="AU178" s="17" t="s">
        <v>83</v>
      </c>
    </row>
    <row r="179" spans="1:65" s="13" customFormat="1" ht="20.399999999999999">
      <c r="B179" s="162"/>
      <c r="D179" s="158" t="s">
        <v>167</v>
      </c>
      <c r="E179" s="163" t="s">
        <v>1</v>
      </c>
      <c r="F179" s="164" t="s">
        <v>868</v>
      </c>
      <c r="H179" s="165">
        <v>23.475000000000001</v>
      </c>
      <c r="L179" s="162"/>
      <c r="M179" s="166"/>
      <c r="N179" s="167"/>
      <c r="O179" s="167"/>
      <c r="P179" s="167"/>
      <c r="Q179" s="167"/>
      <c r="R179" s="167"/>
      <c r="S179" s="167"/>
      <c r="T179" s="168"/>
      <c r="AT179" s="163" t="s">
        <v>167</v>
      </c>
      <c r="AU179" s="163" t="s">
        <v>83</v>
      </c>
      <c r="AV179" s="13" t="s">
        <v>83</v>
      </c>
      <c r="AW179" s="13" t="s">
        <v>30</v>
      </c>
      <c r="AX179" s="13" t="s">
        <v>81</v>
      </c>
      <c r="AY179" s="163" t="s">
        <v>156</v>
      </c>
    </row>
    <row r="180" spans="1:65" s="2" customFormat="1" ht="24" customHeight="1">
      <c r="A180" s="29"/>
      <c r="B180" s="145"/>
      <c r="C180" s="146" t="s">
        <v>249</v>
      </c>
      <c r="D180" s="146" t="s">
        <v>158</v>
      </c>
      <c r="E180" s="147" t="s">
        <v>196</v>
      </c>
      <c r="F180" s="148" t="s">
        <v>197</v>
      </c>
      <c r="G180" s="149" t="s">
        <v>161</v>
      </c>
      <c r="H180" s="150">
        <v>244.745</v>
      </c>
      <c r="I180" s="151">
        <v>126.59</v>
      </c>
      <c r="J180" s="151">
        <f>ROUND(I180*H180,2)</f>
        <v>30982.27</v>
      </c>
      <c r="K180" s="148" t="s">
        <v>162</v>
      </c>
      <c r="L180" s="30"/>
      <c r="M180" s="152" t="s">
        <v>1</v>
      </c>
      <c r="N180" s="153" t="s">
        <v>39</v>
      </c>
      <c r="O180" s="154">
        <v>8.3000000000000004E-2</v>
      </c>
      <c r="P180" s="154">
        <f>O180*H180</f>
        <v>20.313835000000001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163</v>
      </c>
      <c r="AT180" s="156" t="s">
        <v>158</v>
      </c>
      <c r="AU180" s="156" t="s">
        <v>83</v>
      </c>
      <c r="AY180" s="17" t="s">
        <v>156</v>
      </c>
      <c r="BE180" s="157">
        <f>IF(N180="základní",J180,0)</f>
        <v>30982.27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81</v>
      </c>
      <c r="BK180" s="157">
        <f>ROUND(I180*H180,2)</f>
        <v>30982.27</v>
      </c>
      <c r="BL180" s="17" t="s">
        <v>163</v>
      </c>
      <c r="BM180" s="156" t="s">
        <v>869</v>
      </c>
    </row>
    <row r="181" spans="1:65" s="2" customFormat="1" ht="38.4">
      <c r="A181" s="29"/>
      <c r="B181" s="30"/>
      <c r="C181" s="29"/>
      <c r="D181" s="158" t="s">
        <v>165</v>
      </c>
      <c r="E181" s="29"/>
      <c r="F181" s="159" t="s">
        <v>199</v>
      </c>
      <c r="G181" s="29"/>
      <c r="H181" s="29"/>
      <c r="I181" s="29"/>
      <c r="J181" s="29"/>
      <c r="K181" s="29"/>
      <c r="L181" s="30"/>
      <c r="M181" s="160"/>
      <c r="N181" s="161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165</v>
      </c>
      <c r="AU181" s="17" t="s">
        <v>83</v>
      </c>
    </row>
    <row r="182" spans="1:65" s="13" customFormat="1">
      <c r="B182" s="162"/>
      <c r="D182" s="158" t="s">
        <v>167</v>
      </c>
      <c r="E182" s="163" t="s">
        <v>1</v>
      </c>
      <c r="F182" s="164" t="s">
        <v>870</v>
      </c>
      <c r="H182" s="165">
        <v>268.22000000000003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30</v>
      </c>
      <c r="AX182" s="13" t="s">
        <v>74</v>
      </c>
      <c r="AY182" s="163" t="s">
        <v>156</v>
      </c>
    </row>
    <row r="183" spans="1:65" s="13" customFormat="1">
      <c r="B183" s="162"/>
      <c r="D183" s="158" t="s">
        <v>167</v>
      </c>
      <c r="E183" s="163" t="s">
        <v>1</v>
      </c>
      <c r="F183" s="164" t="s">
        <v>871</v>
      </c>
      <c r="H183" s="165">
        <v>-23.475000000000001</v>
      </c>
      <c r="L183" s="162"/>
      <c r="M183" s="166"/>
      <c r="N183" s="167"/>
      <c r="O183" s="167"/>
      <c r="P183" s="167"/>
      <c r="Q183" s="167"/>
      <c r="R183" s="167"/>
      <c r="S183" s="167"/>
      <c r="T183" s="168"/>
      <c r="AT183" s="163" t="s">
        <v>167</v>
      </c>
      <c r="AU183" s="163" t="s">
        <v>83</v>
      </c>
      <c r="AV183" s="13" t="s">
        <v>83</v>
      </c>
      <c r="AW183" s="13" t="s">
        <v>30</v>
      </c>
      <c r="AX183" s="13" t="s">
        <v>74</v>
      </c>
      <c r="AY183" s="163" t="s">
        <v>156</v>
      </c>
    </row>
    <row r="184" spans="1:65" s="14" customFormat="1">
      <c r="B184" s="169"/>
      <c r="D184" s="158" t="s">
        <v>167</v>
      </c>
      <c r="E184" s="170" t="s">
        <v>1</v>
      </c>
      <c r="F184" s="171" t="s">
        <v>172</v>
      </c>
      <c r="H184" s="172">
        <v>244.74500000000003</v>
      </c>
      <c r="L184" s="169"/>
      <c r="M184" s="173"/>
      <c r="N184" s="174"/>
      <c r="O184" s="174"/>
      <c r="P184" s="174"/>
      <c r="Q184" s="174"/>
      <c r="R184" s="174"/>
      <c r="S184" s="174"/>
      <c r="T184" s="175"/>
      <c r="AT184" s="170" t="s">
        <v>167</v>
      </c>
      <c r="AU184" s="170" t="s">
        <v>83</v>
      </c>
      <c r="AV184" s="14" t="s">
        <v>163</v>
      </c>
      <c r="AW184" s="14" t="s">
        <v>30</v>
      </c>
      <c r="AX184" s="14" t="s">
        <v>81</v>
      </c>
      <c r="AY184" s="170" t="s">
        <v>156</v>
      </c>
    </row>
    <row r="185" spans="1:65" s="2" customFormat="1" ht="24" customHeight="1">
      <c r="A185" s="29"/>
      <c r="B185" s="145"/>
      <c r="C185" s="146" t="s">
        <v>8</v>
      </c>
      <c r="D185" s="146" t="s">
        <v>158</v>
      </c>
      <c r="E185" s="147" t="s">
        <v>203</v>
      </c>
      <c r="F185" s="148" t="s">
        <v>204</v>
      </c>
      <c r="G185" s="149" t="s">
        <v>161</v>
      </c>
      <c r="H185" s="150">
        <v>2447.4499999999998</v>
      </c>
      <c r="I185" s="151">
        <v>6.63</v>
      </c>
      <c r="J185" s="151">
        <f>ROUND(I185*H185,2)</f>
        <v>16226.59</v>
      </c>
      <c r="K185" s="148" t="s">
        <v>162</v>
      </c>
      <c r="L185" s="30"/>
      <c r="M185" s="152" t="s">
        <v>1</v>
      </c>
      <c r="N185" s="153" t="s">
        <v>39</v>
      </c>
      <c r="O185" s="154">
        <v>4.0000000000000001E-3</v>
      </c>
      <c r="P185" s="154">
        <f>O185*H185</f>
        <v>9.7897999999999996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6" t="s">
        <v>163</v>
      </c>
      <c r="AT185" s="156" t="s">
        <v>158</v>
      </c>
      <c r="AU185" s="156" t="s">
        <v>83</v>
      </c>
      <c r="AY185" s="17" t="s">
        <v>156</v>
      </c>
      <c r="BE185" s="157">
        <f>IF(N185="základní",J185,0)</f>
        <v>16226.59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81</v>
      </c>
      <c r="BK185" s="157">
        <f>ROUND(I185*H185,2)</f>
        <v>16226.59</v>
      </c>
      <c r="BL185" s="17" t="s">
        <v>163</v>
      </c>
      <c r="BM185" s="156" t="s">
        <v>872</v>
      </c>
    </row>
    <row r="186" spans="1:65" s="2" customFormat="1" ht="38.4">
      <c r="A186" s="29"/>
      <c r="B186" s="30"/>
      <c r="C186" s="29"/>
      <c r="D186" s="158" t="s">
        <v>165</v>
      </c>
      <c r="E186" s="29"/>
      <c r="F186" s="159" t="s">
        <v>206</v>
      </c>
      <c r="G186" s="29"/>
      <c r="H186" s="29"/>
      <c r="I186" s="29"/>
      <c r="J186" s="29"/>
      <c r="K186" s="29"/>
      <c r="L186" s="30"/>
      <c r="M186" s="160"/>
      <c r="N186" s="161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165</v>
      </c>
      <c r="AU186" s="17" t="s">
        <v>83</v>
      </c>
    </row>
    <row r="187" spans="1:65" s="13" customFormat="1">
      <c r="B187" s="162"/>
      <c r="D187" s="158" t="s">
        <v>167</v>
      </c>
      <c r="E187" s="163" t="s">
        <v>1</v>
      </c>
      <c r="F187" s="164" t="s">
        <v>873</v>
      </c>
      <c r="H187" s="165">
        <v>2447.4499999999998</v>
      </c>
      <c r="L187" s="162"/>
      <c r="M187" s="166"/>
      <c r="N187" s="167"/>
      <c r="O187" s="167"/>
      <c r="P187" s="167"/>
      <c r="Q187" s="167"/>
      <c r="R187" s="167"/>
      <c r="S187" s="167"/>
      <c r="T187" s="168"/>
      <c r="AT187" s="163" t="s">
        <v>167</v>
      </c>
      <c r="AU187" s="163" t="s">
        <v>83</v>
      </c>
      <c r="AV187" s="13" t="s">
        <v>83</v>
      </c>
      <c r="AW187" s="13" t="s">
        <v>30</v>
      </c>
      <c r="AX187" s="13" t="s">
        <v>81</v>
      </c>
      <c r="AY187" s="163" t="s">
        <v>156</v>
      </c>
    </row>
    <row r="188" spans="1:65" s="2" customFormat="1" ht="16.5" customHeight="1">
      <c r="A188" s="29"/>
      <c r="B188" s="145"/>
      <c r="C188" s="146" t="s">
        <v>259</v>
      </c>
      <c r="D188" s="146" t="s">
        <v>158</v>
      </c>
      <c r="E188" s="147" t="s">
        <v>209</v>
      </c>
      <c r="F188" s="148" t="s">
        <v>210</v>
      </c>
      <c r="G188" s="149" t="s">
        <v>161</v>
      </c>
      <c r="H188" s="150">
        <v>23.475000000000001</v>
      </c>
      <c r="I188" s="151">
        <v>15.61</v>
      </c>
      <c r="J188" s="151">
        <f>ROUND(I188*H188,2)</f>
        <v>366.44</v>
      </c>
      <c r="K188" s="148" t="s">
        <v>162</v>
      </c>
      <c r="L188" s="30"/>
      <c r="M188" s="152" t="s">
        <v>1</v>
      </c>
      <c r="N188" s="153" t="s">
        <v>39</v>
      </c>
      <c r="O188" s="154">
        <v>8.9999999999999993E-3</v>
      </c>
      <c r="P188" s="154">
        <f>O188*H188</f>
        <v>0.21127499999999999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6" t="s">
        <v>163</v>
      </c>
      <c r="AT188" s="156" t="s">
        <v>158</v>
      </c>
      <c r="AU188" s="156" t="s">
        <v>83</v>
      </c>
      <c r="AY188" s="17" t="s">
        <v>156</v>
      </c>
      <c r="BE188" s="157">
        <f>IF(N188="základní",J188,0)</f>
        <v>366.44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81</v>
      </c>
      <c r="BK188" s="157">
        <f>ROUND(I188*H188,2)</f>
        <v>366.44</v>
      </c>
      <c r="BL188" s="17" t="s">
        <v>163</v>
      </c>
      <c r="BM188" s="156" t="s">
        <v>874</v>
      </c>
    </row>
    <row r="189" spans="1:65" s="2" customFormat="1">
      <c r="A189" s="29"/>
      <c r="B189" s="30"/>
      <c r="C189" s="29"/>
      <c r="D189" s="158" t="s">
        <v>165</v>
      </c>
      <c r="E189" s="29"/>
      <c r="F189" s="159" t="s">
        <v>212</v>
      </c>
      <c r="G189" s="29"/>
      <c r="H189" s="29"/>
      <c r="I189" s="29"/>
      <c r="J189" s="29"/>
      <c r="K189" s="29"/>
      <c r="L189" s="30"/>
      <c r="M189" s="160"/>
      <c r="N189" s="161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165</v>
      </c>
      <c r="AU189" s="17" t="s">
        <v>83</v>
      </c>
    </row>
    <row r="190" spans="1:65" s="13" customFormat="1">
      <c r="B190" s="162"/>
      <c r="D190" s="158" t="s">
        <v>167</v>
      </c>
      <c r="E190" s="163" t="s">
        <v>1</v>
      </c>
      <c r="F190" s="164" t="s">
        <v>875</v>
      </c>
      <c r="H190" s="165">
        <v>23.475000000000001</v>
      </c>
      <c r="L190" s="162"/>
      <c r="M190" s="166"/>
      <c r="N190" s="167"/>
      <c r="O190" s="167"/>
      <c r="P190" s="167"/>
      <c r="Q190" s="167"/>
      <c r="R190" s="167"/>
      <c r="S190" s="167"/>
      <c r="T190" s="168"/>
      <c r="AT190" s="163" t="s">
        <v>167</v>
      </c>
      <c r="AU190" s="163" t="s">
        <v>83</v>
      </c>
      <c r="AV190" s="13" t="s">
        <v>83</v>
      </c>
      <c r="AW190" s="13" t="s">
        <v>30</v>
      </c>
      <c r="AX190" s="13" t="s">
        <v>81</v>
      </c>
      <c r="AY190" s="163" t="s">
        <v>156</v>
      </c>
    </row>
    <row r="191" spans="1:65" s="2" customFormat="1" ht="24" customHeight="1">
      <c r="A191" s="29"/>
      <c r="B191" s="145"/>
      <c r="C191" s="146" t="s">
        <v>265</v>
      </c>
      <c r="D191" s="146" t="s">
        <v>158</v>
      </c>
      <c r="E191" s="147" t="s">
        <v>215</v>
      </c>
      <c r="F191" s="148" t="s">
        <v>216</v>
      </c>
      <c r="G191" s="149" t="s">
        <v>217</v>
      </c>
      <c r="H191" s="150">
        <v>440.541</v>
      </c>
      <c r="I191" s="151">
        <v>184.05</v>
      </c>
      <c r="J191" s="151">
        <f>ROUND(I191*H191,2)</f>
        <v>81081.570000000007</v>
      </c>
      <c r="K191" s="148" t="s">
        <v>162</v>
      </c>
      <c r="L191" s="30"/>
      <c r="M191" s="152" t="s">
        <v>1</v>
      </c>
      <c r="N191" s="153" t="s">
        <v>39</v>
      </c>
      <c r="O191" s="154">
        <v>0</v>
      </c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6" t="s">
        <v>163</v>
      </c>
      <c r="AT191" s="156" t="s">
        <v>158</v>
      </c>
      <c r="AU191" s="156" t="s">
        <v>83</v>
      </c>
      <c r="AY191" s="17" t="s">
        <v>156</v>
      </c>
      <c r="BE191" s="157">
        <f>IF(N191="základní",J191,0)</f>
        <v>81081.570000000007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81</v>
      </c>
      <c r="BK191" s="157">
        <f>ROUND(I191*H191,2)</f>
        <v>81081.570000000007</v>
      </c>
      <c r="BL191" s="17" t="s">
        <v>163</v>
      </c>
      <c r="BM191" s="156" t="s">
        <v>876</v>
      </c>
    </row>
    <row r="192" spans="1:65" s="2" customFormat="1" ht="28.8">
      <c r="A192" s="29"/>
      <c r="B192" s="30"/>
      <c r="C192" s="29"/>
      <c r="D192" s="158" t="s">
        <v>165</v>
      </c>
      <c r="E192" s="29"/>
      <c r="F192" s="159" t="s">
        <v>219</v>
      </c>
      <c r="G192" s="29"/>
      <c r="H192" s="29"/>
      <c r="I192" s="29"/>
      <c r="J192" s="29"/>
      <c r="K192" s="29"/>
      <c r="L192" s="30"/>
      <c r="M192" s="160"/>
      <c r="N192" s="161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165</v>
      </c>
      <c r="AU192" s="17" t="s">
        <v>83</v>
      </c>
    </row>
    <row r="193" spans="1:65" s="13" customFormat="1">
      <c r="B193" s="162"/>
      <c r="D193" s="158" t="s">
        <v>167</v>
      </c>
      <c r="E193" s="163" t="s">
        <v>1</v>
      </c>
      <c r="F193" s="164" t="s">
        <v>877</v>
      </c>
      <c r="H193" s="165">
        <v>244.745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30</v>
      </c>
      <c r="AX193" s="13" t="s">
        <v>81</v>
      </c>
      <c r="AY193" s="163" t="s">
        <v>156</v>
      </c>
    </row>
    <row r="194" spans="1:65" s="13" customFormat="1">
      <c r="B194" s="162"/>
      <c r="D194" s="158" t="s">
        <v>167</v>
      </c>
      <c r="F194" s="164" t="s">
        <v>878</v>
      </c>
      <c r="H194" s="165">
        <v>440.541</v>
      </c>
      <c r="L194" s="162"/>
      <c r="M194" s="166"/>
      <c r="N194" s="167"/>
      <c r="O194" s="167"/>
      <c r="P194" s="167"/>
      <c r="Q194" s="167"/>
      <c r="R194" s="167"/>
      <c r="S194" s="167"/>
      <c r="T194" s="168"/>
      <c r="AT194" s="163" t="s">
        <v>167</v>
      </c>
      <c r="AU194" s="163" t="s">
        <v>83</v>
      </c>
      <c r="AV194" s="13" t="s">
        <v>83</v>
      </c>
      <c r="AW194" s="13" t="s">
        <v>3</v>
      </c>
      <c r="AX194" s="13" t="s">
        <v>81</v>
      </c>
      <c r="AY194" s="163" t="s">
        <v>156</v>
      </c>
    </row>
    <row r="195" spans="1:65" s="2" customFormat="1" ht="16.5" customHeight="1">
      <c r="A195" s="29"/>
      <c r="B195" s="145"/>
      <c r="C195" s="146" t="s">
        <v>270</v>
      </c>
      <c r="D195" s="146" t="s">
        <v>158</v>
      </c>
      <c r="E195" s="147" t="s">
        <v>223</v>
      </c>
      <c r="F195" s="148" t="s">
        <v>224</v>
      </c>
      <c r="G195" s="149" t="s">
        <v>225</v>
      </c>
      <c r="H195" s="150">
        <v>705.4</v>
      </c>
      <c r="I195" s="151">
        <v>17.059999999999999</v>
      </c>
      <c r="J195" s="151">
        <f>ROUND(I195*H195,2)</f>
        <v>12034.12</v>
      </c>
      <c r="K195" s="148" t="s">
        <v>162</v>
      </c>
      <c r="L195" s="30"/>
      <c r="M195" s="152" t="s">
        <v>1</v>
      </c>
      <c r="N195" s="153" t="s">
        <v>39</v>
      </c>
      <c r="O195" s="154">
        <v>1.7999999999999999E-2</v>
      </c>
      <c r="P195" s="154">
        <f>O195*H195</f>
        <v>12.697199999999999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6" t="s">
        <v>163</v>
      </c>
      <c r="AT195" s="156" t="s">
        <v>158</v>
      </c>
      <c r="AU195" s="156" t="s">
        <v>83</v>
      </c>
      <c r="AY195" s="17" t="s">
        <v>156</v>
      </c>
      <c r="BE195" s="157">
        <f>IF(N195="základní",J195,0)</f>
        <v>12034.12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81</v>
      </c>
      <c r="BK195" s="157">
        <f>ROUND(I195*H195,2)</f>
        <v>12034.12</v>
      </c>
      <c r="BL195" s="17" t="s">
        <v>163</v>
      </c>
      <c r="BM195" s="156" t="s">
        <v>879</v>
      </c>
    </row>
    <row r="196" spans="1:65" s="2" customFormat="1" ht="19.2">
      <c r="A196" s="29"/>
      <c r="B196" s="30"/>
      <c r="C196" s="29"/>
      <c r="D196" s="158" t="s">
        <v>165</v>
      </c>
      <c r="E196" s="29"/>
      <c r="F196" s="159" t="s">
        <v>227</v>
      </c>
      <c r="G196" s="29"/>
      <c r="H196" s="29"/>
      <c r="I196" s="29"/>
      <c r="J196" s="29"/>
      <c r="K196" s="29"/>
      <c r="L196" s="30"/>
      <c r="M196" s="160"/>
      <c r="N196" s="161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165</v>
      </c>
      <c r="AU196" s="17" t="s">
        <v>83</v>
      </c>
    </row>
    <row r="197" spans="1:65" s="13" customFormat="1">
      <c r="B197" s="162"/>
      <c r="D197" s="158" t="s">
        <v>167</v>
      </c>
      <c r="E197" s="163" t="s">
        <v>1</v>
      </c>
      <c r="F197" s="164" t="s">
        <v>880</v>
      </c>
      <c r="H197" s="165">
        <v>705.4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156</v>
      </c>
    </row>
    <row r="198" spans="1:65" s="12" customFormat="1" ht="22.95" customHeight="1">
      <c r="B198" s="133"/>
      <c r="D198" s="134" t="s">
        <v>73</v>
      </c>
      <c r="E198" s="143" t="s">
        <v>163</v>
      </c>
      <c r="F198" s="143" t="s">
        <v>881</v>
      </c>
      <c r="J198" s="144">
        <f>BK198</f>
        <v>903.03</v>
      </c>
      <c r="L198" s="133"/>
      <c r="M198" s="137"/>
      <c r="N198" s="138"/>
      <c r="O198" s="138"/>
      <c r="P198" s="139">
        <f>SUM(P199:P201)</f>
        <v>0.33144000000000001</v>
      </c>
      <c r="Q198" s="138"/>
      <c r="R198" s="139">
        <f>SUM(R199:R201)</f>
        <v>0</v>
      </c>
      <c r="S198" s="138"/>
      <c r="T198" s="140">
        <f>SUM(T199:T201)</f>
        <v>0</v>
      </c>
      <c r="AR198" s="134" t="s">
        <v>81</v>
      </c>
      <c r="AT198" s="141" t="s">
        <v>73</v>
      </c>
      <c r="AU198" s="141" t="s">
        <v>81</v>
      </c>
      <c r="AY198" s="134" t="s">
        <v>156</v>
      </c>
      <c r="BK198" s="142">
        <f>SUM(BK199:BK201)</f>
        <v>903.03</v>
      </c>
    </row>
    <row r="199" spans="1:65" s="2" customFormat="1" ht="24" customHeight="1">
      <c r="A199" s="29"/>
      <c r="B199" s="145"/>
      <c r="C199" s="146" t="s">
        <v>276</v>
      </c>
      <c r="D199" s="146" t="s">
        <v>158</v>
      </c>
      <c r="E199" s="147" t="s">
        <v>882</v>
      </c>
      <c r="F199" s="148" t="s">
        <v>883</v>
      </c>
      <c r="G199" s="149" t="s">
        <v>161</v>
      </c>
      <c r="H199" s="150">
        <v>0.24</v>
      </c>
      <c r="I199" s="151">
        <v>3762.63</v>
      </c>
      <c r="J199" s="151">
        <f>ROUND(I199*H199,2)</f>
        <v>903.03</v>
      </c>
      <c r="K199" s="148" t="s">
        <v>162</v>
      </c>
      <c r="L199" s="30"/>
      <c r="M199" s="152" t="s">
        <v>1</v>
      </c>
      <c r="N199" s="153" t="s">
        <v>39</v>
      </c>
      <c r="O199" s="154">
        <v>1.381</v>
      </c>
      <c r="P199" s="154">
        <f>O199*H199</f>
        <v>0.33144000000000001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163</v>
      </c>
      <c r="AT199" s="156" t="s">
        <v>158</v>
      </c>
      <c r="AU199" s="156" t="s">
        <v>83</v>
      </c>
      <c r="AY199" s="17" t="s">
        <v>156</v>
      </c>
      <c r="BE199" s="157">
        <f>IF(N199="základní",J199,0)</f>
        <v>903.03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81</v>
      </c>
      <c r="BK199" s="157">
        <f>ROUND(I199*H199,2)</f>
        <v>903.03</v>
      </c>
      <c r="BL199" s="17" t="s">
        <v>163</v>
      </c>
      <c r="BM199" s="156" t="s">
        <v>884</v>
      </c>
    </row>
    <row r="200" spans="1:65" s="2" customFormat="1" ht="28.8">
      <c r="A200" s="29"/>
      <c r="B200" s="30"/>
      <c r="C200" s="29"/>
      <c r="D200" s="158" t="s">
        <v>165</v>
      </c>
      <c r="E200" s="29"/>
      <c r="F200" s="159" t="s">
        <v>885</v>
      </c>
      <c r="G200" s="29"/>
      <c r="H200" s="29"/>
      <c r="I200" s="29"/>
      <c r="J200" s="29"/>
      <c r="K200" s="29"/>
      <c r="L200" s="30"/>
      <c r="M200" s="160"/>
      <c r="N200" s="161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165</v>
      </c>
      <c r="AU200" s="17" t="s">
        <v>83</v>
      </c>
    </row>
    <row r="201" spans="1:65" s="13" customFormat="1">
      <c r="B201" s="162"/>
      <c r="D201" s="158" t="s">
        <v>167</v>
      </c>
      <c r="E201" s="163" t="s">
        <v>1</v>
      </c>
      <c r="F201" s="164" t="s">
        <v>886</v>
      </c>
      <c r="H201" s="165">
        <v>0.24</v>
      </c>
      <c r="L201" s="162"/>
      <c r="M201" s="166"/>
      <c r="N201" s="167"/>
      <c r="O201" s="167"/>
      <c r="P201" s="167"/>
      <c r="Q201" s="167"/>
      <c r="R201" s="167"/>
      <c r="S201" s="167"/>
      <c r="T201" s="168"/>
      <c r="AT201" s="163" t="s">
        <v>167</v>
      </c>
      <c r="AU201" s="163" t="s">
        <v>83</v>
      </c>
      <c r="AV201" s="13" t="s">
        <v>83</v>
      </c>
      <c r="AW201" s="13" t="s">
        <v>30</v>
      </c>
      <c r="AX201" s="13" t="s">
        <v>81</v>
      </c>
      <c r="AY201" s="163" t="s">
        <v>156</v>
      </c>
    </row>
    <row r="202" spans="1:65" s="12" customFormat="1" ht="22.95" customHeight="1">
      <c r="B202" s="133"/>
      <c r="D202" s="134" t="s">
        <v>73</v>
      </c>
      <c r="E202" s="143" t="s">
        <v>189</v>
      </c>
      <c r="F202" s="143" t="s">
        <v>236</v>
      </c>
      <c r="J202" s="144">
        <f>BK202</f>
        <v>639983.4</v>
      </c>
      <c r="L202" s="133"/>
      <c r="M202" s="137"/>
      <c r="N202" s="138"/>
      <c r="O202" s="138"/>
      <c r="P202" s="139">
        <f>SUM(P203:P248)</f>
        <v>446.19140000000004</v>
      </c>
      <c r="Q202" s="138"/>
      <c r="R202" s="139">
        <f>SUM(R203:R248)</f>
        <v>162.99208200000001</v>
      </c>
      <c r="S202" s="138"/>
      <c r="T202" s="140">
        <f>SUM(T203:T248)</f>
        <v>0</v>
      </c>
      <c r="AR202" s="134" t="s">
        <v>81</v>
      </c>
      <c r="AT202" s="141" t="s">
        <v>73</v>
      </c>
      <c r="AU202" s="141" t="s">
        <v>81</v>
      </c>
      <c r="AY202" s="134" t="s">
        <v>156</v>
      </c>
      <c r="BK202" s="142">
        <f>SUM(BK203:BK248)</f>
        <v>639983.4</v>
      </c>
    </row>
    <row r="203" spans="1:65" s="2" customFormat="1" ht="16.5" customHeight="1">
      <c r="A203" s="29"/>
      <c r="B203" s="145"/>
      <c r="C203" s="146" t="s">
        <v>282</v>
      </c>
      <c r="D203" s="146" t="s">
        <v>158</v>
      </c>
      <c r="E203" s="147" t="s">
        <v>238</v>
      </c>
      <c r="F203" s="148" t="s">
        <v>239</v>
      </c>
      <c r="G203" s="149" t="s">
        <v>225</v>
      </c>
      <c r="H203" s="150">
        <v>517.29999999999995</v>
      </c>
      <c r="I203" s="151">
        <v>267.14999999999998</v>
      </c>
      <c r="J203" s="151">
        <f>ROUND(I203*H203,2)</f>
        <v>138196.70000000001</v>
      </c>
      <c r="K203" s="148" t="s">
        <v>162</v>
      </c>
      <c r="L203" s="30"/>
      <c r="M203" s="152" t="s">
        <v>1</v>
      </c>
      <c r="N203" s="153" t="s">
        <v>39</v>
      </c>
      <c r="O203" s="154">
        <v>2.9000000000000001E-2</v>
      </c>
      <c r="P203" s="154">
        <f>O203*H203</f>
        <v>15.0017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6" t="s">
        <v>163</v>
      </c>
      <c r="AT203" s="156" t="s">
        <v>158</v>
      </c>
      <c r="AU203" s="156" t="s">
        <v>83</v>
      </c>
      <c r="AY203" s="17" t="s">
        <v>156</v>
      </c>
      <c r="BE203" s="157">
        <f>IF(N203="základní",J203,0)</f>
        <v>138196.70000000001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81</v>
      </c>
      <c r="BK203" s="157">
        <f>ROUND(I203*H203,2)</f>
        <v>138196.70000000001</v>
      </c>
      <c r="BL203" s="17" t="s">
        <v>163</v>
      </c>
      <c r="BM203" s="156" t="s">
        <v>887</v>
      </c>
    </row>
    <row r="204" spans="1:65" s="2" customFormat="1" ht="19.2">
      <c r="A204" s="29"/>
      <c r="B204" s="30"/>
      <c r="C204" s="29"/>
      <c r="D204" s="158" t="s">
        <v>165</v>
      </c>
      <c r="E204" s="29"/>
      <c r="F204" s="159" t="s">
        <v>241</v>
      </c>
      <c r="G204" s="29"/>
      <c r="H204" s="29"/>
      <c r="I204" s="29"/>
      <c r="J204" s="29"/>
      <c r="K204" s="29"/>
      <c r="L204" s="30"/>
      <c r="M204" s="160"/>
      <c r="N204" s="161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165</v>
      </c>
      <c r="AU204" s="17" t="s">
        <v>83</v>
      </c>
    </row>
    <row r="205" spans="1:65" s="13" customFormat="1">
      <c r="B205" s="162"/>
      <c r="D205" s="158" t="s">
        <v>167</v>
      </c>
      <c r="E205" s="163" t="s">
        <v>1</v>
      </c>
      <c r="F205" s="164" t="s">
        <v>888</v>
      </c>
      <c r="H205" s="165">
        <v>517.29999999999995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3" t="s">
        <v>167</v>
      </c>
      <c r="AU205" s="163" t="s">
        <v>83</v>
      </c>
      <c r="AV205" s="13" t="s">
        <v>83</v>
      </c>
      <c r="AW205" s="13" t="s">
        <v>30</v>
      </c>
      <c r="AX205" s="13" t="s">
        <v>81</v>
      </c>
      <c r="AY205" s="163" t="s">
        <v>156</v>
      </c>
    </row>
    <row r="206" spans="1:65" s="2" customFormat="1" ht="16.5" customHeight="1">
      <c r="A206" s="29"/>
      <c r="B206" s="145"/>
      <c r="C206" s="146" t="s">
        <v>7</v>
      </c>
      <c r="D206" s="146" t="s">
        <v>158</v>
      </c>
      <c r="E206" s="147" t="s">
        <v>244</v>
      </c>
      <c r="F206" s="148" t="s">
        <v>245</v>
      </c>
      <c r="G206" s="149" t="s">
        <v>225</v>
      </c>
      <c r="H206" s="150">
        <v>188.1</v>
      </c>
      <c r="I206" s="151">
        <v>332.4</v>
      </c>
      <c r="J206" s="151">
        <f>ROUND(I206*H206,2)</f>
        <v>62524.44</v>
      </c>
      <c r="K206" s="148" t="s">
        <v>162</v>
      </c>
      <c r="L206" s="30"/>
      <c r="M206" s="152" t="s">
        <v>1</v>
      </c>
      <c r="N206" s="153" t="s">
        <v>39</v>
      </c>
      <c r="O206" s="154">
        <v>3.3000000000000002E-2</v>
      </c>
      <c r="P206" s="154">
        <f>O206*H206</f>
        <v>6.2073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6" t="s">
        <v>163</v>
      </c>
      <c r="AT206" s="156" t="s">
        <v>158</v>
      </c>
      <c r="AU206" s="156" t="s">
        <v>83</v>
      </c>
      <c r="AY206" s="17" t="s">
        <v>156</v>
      </c>
      <c r="BE206" s="157">
        <f>IF(N206="základní",J206,0)</f>
        <v>62524.44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81</v>
      </c>
      <c r="BK206" s="157">
        <f>ROUND(I206*H206,2)</f>
        <v>62524.44</v>
      </c>
      <c r="BL206" s="17" t="s">
        <v>163</v>
      </c>
      <c r="BM206" s="156" t="s">
        <v>889</v>
      </c>
    </row>
    <row r="207" spans="1:65" s="2" customFormat="1" ht="19.2">
      <c r="A207" s="29"/>
      <c r="B207" s="30"/>
      <c r="C207" s="29"/>
      <c r="D207" s="158" t="s">
        <v>165</v>
      </c>
      <c r="E207" s="29"/>
      <c r="F207" s="159" t="s">
        <v>247</v>
      </c>
      <c r="G207" s="29"/>
      <c r="H207" s="29"/>
      <c r="I207" s="29"/>
      <c r="J207" s="29"/>
      <c r="K207" s="29"/>
      <c r="L207" s="30"/>
      <c r="M207" s="160"/>
      <c r="N207" s="161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165</v>
      </c>
      <c r="AU207" s="17" t="s">
        <v>83</v>
      </c>
    </row>
    <row r="208" spans="1:65" s="13" customFormat="1">
      <c r="B208" s="162"/>
      <c r="D208" s="158" t="s">
        <v>167</v>
      </c>
      <c r="E208" s="163" t="s">
        <v>1</v>
      </c>
      <c r="F208" s="164" t="s">
        <v>890</v>
      </c>
      <c r="H208" s="165">
        <v>188.1</v>
      </c>
      <c r="L208" s="162"/>
      <c r="M208" s="166"/>
      <c r="N208" s="167"/>
      <c r="O208" s="167"/>
      <c r="P208" s="167"/>
      <c r="Q208" s="167"/>
      <c r="R208" s="167"/>
      <c r="S208" s="167"/>
      <c r="T208" s="168"/>
      <c r="AT208" s="163" t="s">
        <v>167</v>
      </c>
      <c r="AU208" s="163" t="s">
        <v>83</v>
      </c>
      <c r="AV208" s="13" t="s">
        <v>83</v>
      </c>
      <c r="AW208" s="13" t="s">
        <v>30</v>
      </c>
      <c r="AX208" s="13" t="s">
        <v>81</v>
      </c>
      <c r="AY208" s="163" t="s">
        <v>156</v>
      </c>
    </row>
    <row r="209" spans="1:65" s="2" customFormat="1" ht="24" customHeight="1">
      <c r="A209" s="29"/>
      <c r="B209" s="145"/>
      <c r="C209" s="146" t="s">
        <v>295</v>
      </c>
      <c r="D209" s="146" t="s">
        <v>158</v>
      </c>
      <c r="E209" s="147" t="s">
        <v>760</v>
      </c>
      <c r="F209" s="148" t="s">
        <v>761</v>
      </c>
      <c r="G209" s="149" t="s">
        <v>225</v>
      </c>
      <c r="H209" s="150">
        <v>4</v>
      </c>
      <c r="I209" s="151">
        <v>655.95</v>
      </c>
      <c r="J209" s="151">
        <f>ROUND(I209*H209,2)</f>
        <v>2623.8</v>
      </c>
      <c r="K209" s="148" t="s">
        <v>162</v>
      </c>
      <c r="L209" s="30"/>
      <c r="M209" s="152" t="s">
        <v>1</v>
      </c>
      <c r="N209" s="153" t="s">
        <v>39</v>
      </c>
      <c r="O209" s="154">
        <v>5.6000000000000001E-2</v>
      </c>
      <c r="P209" s="154">
        <f>O209*H209</f>
        <v>0.224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6" t="s">
        <v>163</v>
      </c>
      <c r="AT209" s="156" t="s">
        <v>158</v>
      </c>
      <c r="AU209" s="156" t="s">
        <v>83</v>
      </c>
      <c r="AY209" s="17" t="s">
        <v>156</v>
      </c>
      <c r="BE209" s="157">
        <f>IF(N209="základní",J209,0)</f>
        <v>2623.8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7" t="s">
        <v>81</v>
      </c>
      <c r="BK209" s="157">
        <f>ROUND(I209*H209,2)</f>
        <v>2623.8</v>
      </c>
      <c r="BL209" s="17" t="s">
        <v>163</v>
      </c>
      <c r="BM209" s="156" t="s">
        <v>891</v>
      </c>
    </row>
    <row r="210" spans="1:65" s="2" customFormat="1" ht="28.8">
      <c r="A210" s="29"/>
      <c r="B210" s="30"/>
      <c r="C210" s="29"/>
      <c r="D210" s="158" t="s">
        <v>165</v>
      </c>
      <c r="E210" s="29"/>
      <c r="F210" s="159" t="s">
        <v>763</v>
      </c>
      <c r="G210" s="29"/>
      <c r="H210" s="29"/>
      <c r="I210" s="29"/>
      <c r="J210" s="29"/>
      <c r="K210" s="29"/>
      <c r="L210" s="30"/>
      <c r="M210" s="160"/>
      <c r="N210" s="161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165</v>
      </c>
      <c r="AU210" s="17" t="s">
        <v>83</v>
      </c>
    </row>
    <row r="211" spans="1:65" s="13" customFormat="1">
      <c r="B211" s="162"/>
      <c r="D211" s="158" t="s">
        <v>167</v>
      </c>
      <c r="E211" s="163" t="s">
        <v>1</v>
      </c>
      <c r="F211" s="164" t="s">
        <v>892</v>
      </c>
      <c r="H211" s="165">
        <v>4</v>
      </c>
      <c r="L211" s="162"/>
      <c r="M211" s="166"/>
      <c r="N211" s="167"/>
      <c r="O211" s="167"/>
      <c r="P211" s="167"/>
      <c r="Q211" s="167"/>
      <c r="R211" s="167"/>
      <c r="S211" s="167"/>
      <c r="T211" s="168"/>
      <c r="AT211" s="163" t="s">
        <v>167</v>
      </c>
      <c r="AU211" s="163" t="s">
        <v>83</v>
      </c>
      <c r="AV211" s="13" t="s">
        <v>83</v>
      </c>
      <c r="AW211" s="13" t="s">
        <v>30</v>
      </c>
      <c r="AX211" s="13" t="s">
        <v>81</v>
      </c>
      <c r="AY211" s="163" t="s">
        <v>156</v>
      </c>
    </row>
    <row r="212" spans="1:65" s="2" customFormat="1" ht="24" customHeight="1">
      <c r="A212" s="29"/>
      <c r="B212" s="145"/>
      <c r="C212" s="146" t="s">
        <v>300</v>
      </c>
      <c r="D212" s="146" t="s">
        <v>158</v>
      </c>
      <c r="E212" s="147" t="s">
        <v>772</v>
      </c>
      <c r="F212" s="148" t="s">
        <v>773</v>
      </c>
      <c r="G212" s="149" t="s">
        <v>225</v>
      </c>
      <c r="H212" s="150">
        <v>12</v>
      </c>
      <c r="I212" s="151">
        <v>21.35</v>
      </c>
      <c r="J212" s="151">
        <f>ROUND(I212*H212,2)</f>
        <v>256.2</v>
      </c>
      <c r="K212" s="148" t="s">
        <v>162</v>
      </c>
      <c r="L212" s="30"/>
      <c r="M212" s="152" t="s">
        <v>1</v>
      </c>
      <c r="N212" s="153" t="s">
        <v>39</v>
      </c>
      <c r="O212" s="154">
        <v>2E-3</v>
      </c>
      <c r="P212" s="154">
        <f>O212*H212</f>
        <v>2.4E-2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6" t="s">
        <v>163</v>
      </c>
      <c r="AT212" s="156" t="s">
        <v>158</v>
      </c>
      <c r="AU212" s="156" t="s">
        <v>83</v>
      </c>
      <c r="AY212" s="17" t="s">
        <v>156</v>
      </c>
      <c r="BE212" s="157">
        <f>IF(N212="základní",J212,0)</f>
        <v>256.2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81</v>
      </c>
      <c r="BK212" s="157">
        <f>ROUND(I212*H212,2)</f>
        <v>256.2</v>
      </c>
      <c r="BL212" s="17" t="s">
        <v>163</v>
      </c>
      <c r="BM212" s="156" t="s">
        <v>893</v>
      </c>
    </row>
    <row r="213" spans="1:65" s="2" customFormat="1" ht="19.2">
      <c r="A213" s="29"/>
      <c r="B213" s="30"/>
      <c r="C213" s="29"/>
      <c r="D213" s="158" t="s">
        <v>165</v>
      </c>
      <c r="E213" s="29"/>
      <c r="F213" s="159" t="s">
        <v>775</v>
      </c>
      <c r="G213" s="29"/>
      <c r="H213" s="29"/>
      <c r="I213" s="29"/>
      <c r="J213" s="29"/>
      <c r="K213" s="29"/>
      <c r="L213" s="30"/>
      <c r="M213" s="160"/>
      <c r="N213" s="161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165</v>
      </c>
      <c r="AU213" s="17" t="s">
        <v>83</v>
      </c>
    </row>
    <row r="214" spans="1:65" s="13" customFormat="1">
      <c r="B214" s="162"/>
      <c r="D214" s="158" t="s">
        <v>167</v>
      </c>
      <c r="E214" s="163" t="s">
        <v>1</v>
      </c>
      <c r="F214" s="164" t="s">
        <v>894</v>
      </c>
      <c r="H214" s="165">
        <v>12</v>
      </c>
      <c r="L214" s="162"/>
      <c r="M214" s="166"/>
      <c r="N214" s="167"/>
      <c r="O214" s="167"/>
      <c r="P214" s="167"/>
      <c r="Q214" s="167"/>
      <c r="R214" s="167"/>
      <c r="S214" s="167"/>
      <c r="T214" s="168"/>
      <c r="AT214" s="163" t="s">
        <v>167</v>
      </c>
      <c r="AU214" s="163" t="s">
        <v>83</v>
      </c>
      <c r="AV214" s="13" t="s">
        <v>83</v>
      </c>
      <c r="AW214" s="13" t="s">
        <v>30</v>
      </c>
      <c r="AX214" s="13" t="s">
        <v>81</v>
      </c>
      <c r="AY214" s="163" t="s">
        <v>156</v>
      </c>
    </row>
    <row r="215" spans="1:65" s="2" customFormat="1" ht="24" customHeight="1">
      <c r="A215" s="29"/>
      <c r="B215" s="145"/>
      <c r="C215" s="146" t="s">
        <v>305</v>
      </c>
      <c r="D215" s="146" t="s">
        <v>158</v>
      </c>
      <c r="E215" s="147" t="s">
        <v>776</v>
      </c>
      <c r="F215" s="148" t="s">
        <v>777</v>
      </c>
      <c r="G215" s="149" t="s">
        <v>225</v>
      </c>
      <c r="H215" s="150">
        <v>8</v>
      </c>
      <c r="I215" s="151">
        <v>437.3</v>
      </c>
      <c r="J215" s="151">
        <f>ROUND(I215*H215,2)</f>
        <v>3498.4</v>
      </c>
      <c r="K215" s="148" t="s">
        <v>162</v>
      </c>
      <c r="L215" s="30"/>
      <c r="M215" s="152" t="s">
        <v>1</v>
      </c>
      <c r="N215" s="153" t="s">
        <v>39</v>
      </c>
      <c r="O215" s="154">
        <v>6.6000000000000003E-2</v>
      </c>
      <c r="P215" s="154">
        <f>O215*H215</f>
        <v>0.52800000000000002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6" t="s">
        <v>163</v>
      </c>
      <c r="AT215" s="156" t="s">
        <v>158</v>
      </c>
      <c r="AU215" s="156" t="s">
        <v>83</v>
      </c>
      <c r="AY215" s="17" t="s">
        <v>156</v>
      </c>
      <c r="BE215" s="157">
        <f>IF(N215="základní",J215,0)</f>
        <v>3498.4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81</v>
      </c>
      <c r="BK215" s="157">
        <f>ROUND(I215*H215,2)</f>
        <v>3498.4</v>
      </c>
      <c r="BL215" s="17" t="s">
        <v>163</v>
      </c>
      <c r="BM215" s="156" t="s">
        <v>895</v>
      </c>
    </row>
    <row r="216" spans="1:65" s="2" customFormat="1" ht="28.8">
      <c r="A216" s="29"/>
      <c r="B216" s="30"/>
      <c r="C216" s="29"/>
      <c r="D216" s="158" t="s">
        <v>165</v>
      </c>
      <c r="E216" s="29"/>
      <c r="F216" s="159" t="s">
        <v>779</v>
      </c>
      <c r="G216" s="29"/>
      <c r="H216" s="29"/>
      <c r="I216" s="29"/>
      <c r="J216" s="29"/>
      <c r="K216" s="29"/>
      <c r="L216" s="30"/>
      <c r="M216" s="160"/>
      <c r="N216" s="161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7" t="s">
        <v>165</v>
      </c>
      <c r="AU216" s="17" t="s">
        <v>83</v>
      </c>
    </row>
    <row r="217" spans="1:65" s="13" customFormat="1">
      <c r="B217" s="162"/>
      <c r="D217" s="158" t="s">
        <v>167</v>
      </c>
      <c r="E217" s="163" t="s">
        <v>1</v>
      </c>
      <c r="F217" s="164" t="s">
        <v>208</v>
      </c>
      <c r="H217" s="165">
        <v>8</v>
      </c>
      <c r="L217" s="162"/>
      <c r="M217" s="166"/>
      <c r="N217" s="167"/>
      <c r="O217" s="167"/>
      <c r="P217" s="167"/>
      <c r="Q217" s="167"/>
      <c r="R217" s="167"/>
      <c r="S217" s="167"/>
      <c r="T217" s="168"/>
      <c r="AT217" s="163" t="s">
        <v>167</v>
      </c>
      <c r="AU217" s="163" t="s">
        <v>83</v>
      </c>
      <c r="AV217" s="13" t="s">
        <v>83</v>
      </c>
      <c r="AW217" s="13" t="s">
        <v>30</v>
      </c>
      <c r="AX217" s="13" t="s">
        <v>81</v>
      </c>
      <c r="AY217" s="163" t="s">
        <v>156</v>
      </c>
    </row>
    <row r="218" spans="1:65" s="2" customFormat="1" ht="16.5" customHeight="1">
      <c r="A218" s="29"/>
      <c r="B218" s="145"/>
      <c r="C218" s="146" t="s">
        <v>311</v>
      </c>
      <c r="D218" s="146" t="s">
        <v>158</v>
      </c>
      <c r="E218" s="147" t="s">
        <v>896</v>
      </c>
      <c r="F218" s="148" t="s">
        <v>897</v>
      </c>
      <c r="G218" s="149" t="s">
        <v>225</v>
      </c>
      <c r="H218" s="150">
        <v>1</v>
      </c>
      <c r="I218" s="151">
        <v>1338.59</v>
      </c>
      <c r="J218" s="151">
        <f>ROUND(I218*H218,2)</f>
        <v>1338.59</v>
      </c>
      <c r="K218" s="148" t="s">
        <v>162</v>
      </c>
      <c r="L218" s="30"/>
      <c r="M218" s="152" t="s">
        <v>1</v>
      </c>
      <c r="N218" s="153" t="s">
        <v>39</v>
      </c>
      <c r="O218" s="154">
        <v>0.83</v>
      </c>
      <c r="P218" s="154">
        <f>O218*H218</f>
        <v>0.83</v>
      </c>
      <c r="Q218" s="154">
        <v>0.62651999999999997</v>
      </c>
      <c r="R218" s="154">
        <f>Q218*H218</f>
        <v>0.62651999999999997</v>
      </c>
      <c r="S218" s="154">
        <v>0</v>
      </c>
      <c r="T218" s="155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83</v>
      </c>
      <c r="AY218" s="17" t="s">
        <v>156</v>
      </c>
      <c r="BE218" s="157">
        <f>IF(N218="základní",J218,0)</f>
        <v>1338.59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1338.59</v>
      </c>
      <c r="BL218" s="17" t="s">
        <v>163</v>
      </c>
      <c r="BM218" s="156" t="s">
        <v>898</v>
      </c>
    </row>
    <row r="219" spans="1:65" s="2" customFormat="1" ht="38.4">
      <c r="A219" s="29"/>
      <c r="B219" s="30"/>
      <c r="C219" s="29"/>
      <c r="D219" s="158" t="s">
        <v>165</v>
      </c>
      <c r="E219" s="29"/>
      <c r="F219" s="159" t="s">
        <v>899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83</v>
      </c>
    </row>
    <row r="220" spans="1:65" s="13" customFormat="1">
      <c r="B220" s="162"/>
      <c r="D220" s="158" t="s">
        <v>167</v>
      </c>
      <c r="E220" s="163" t="s">
        <v>1</v>
      </c>
      <c r="F220" s="164" t="s">
        <v>900</v>
      </c>
      <c r="H220" s="165">
        <v>1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83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24" customHeight="1">
      <c r="A221" s="29"/>
      <c r="B221" s="145"/>
      <c r="C221" s="146" t="s">
        <v>317</v>
      </c>
      <c r="D221" s="146" t="s">
        <v>158</v>
      </c>
      <c r="E221" s="147" t="s">
        <v>250</v>
      </c>
      <c r="F221" s="148" t="s">
        <v>251</v>
      </c>
      <c r="G221" s="149" t="s">
        <v>225</v>
      </c>
      <c r="H221" s="150">
        <v>7.5</v>
      </c>
      <c r="I221" s="151">
        <v>305.05</v>
      </c>
      <c r="J221" s="151">
        <f>ROUND(I221*H221,2)</f>
        <v>2287.88</v>
      </c>
      <c r="K221" s="148" t="s">
        <v>162</v>
      </c>
      <c r="L221" s="30"/>
      <c r="M221" s="152" t="s">
        <v>1</v>
      </c>
      <c r="N221" s="153" t="s">
        <v>39</v>
      </c>
      <c r="O221" s="154">
        <v>0.72</v>
      </c>
      <c r="P221" s="154">
        <f>O221*H221</f>
        <v>5.3999999999999995</v>
      </c>
      <c r="Q221" s="154">
        <v>8.4250000000000005E-2</v>
      </c>
      <c r="R221" s="154">
        <f>Q221*H221</f>
        <v>0.63187500000000008</v>
      </c>
      <c r="S221" s="154">
        <v>0</v>
      </c>
      <c r="T221" s="15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163</v>
      </c>
      <c r="AT221" s="156" t="s">
        <v>158</v>
      </c>
      <c r="AU221" s="156" t="s">
        <v>83</v>
      </c>
      <c r="AY221" s="17" t="s">
        <v>156</v>
      </c>
      <c r="BE221" s="157">
        <f>IF(N221="základní",J221,0)</f>
        <v>2287.88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2287.88</v>
      </c>
      <c r="BL221" s="17" t="s">
        <v>163</v>
      </c>
      <c r="BM221" s="156" t="s">
        <v>901</v>
      </c>
    </row>
    <row r="222" spans="1:65" s="2" customFormat="1" ht="48">
      <c r="A222" s="29"/>
      <c r="B222" s="30"/>
      <c r="C222" s="29"/>
      <c r="D222" s="158" t="s">
        <v>165</v>
      </c>
      <c r="E222" s="29"/>
      <c r="F222" s="159" t="s">
        <v>253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83</v>
      </c>
    </row>
    <row r="223" spans="1:65" s="13" customFormat="1">
      <c r="B223" s="162"/>
      <c r="D223" s="158" t="s">
        <v>167</v>
      </c>
      <c r="E223" s="163" t="s">
        <v>1</v>
      </c>
      <c r="F223" s="164" t="s">
        <v>902</v>
      </c>
      <c r="H223" s="165">
        <v>7.5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83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2" customFormat="1" ht="24" customHeight="1">
      <c r="A224" s="29"/>
      <c r="B224" s="145"/>
      <c r="C224" s="176" t="s">
        <v>322</v>
      </c>
      <c r="D224" s="176" t="s">
        <v>254</v>
      </c>
      <c r="E224" s="177" t="s">
        <v>255</v>
      </c>
      <c r="F224" s="178" t="s">
        <v>256</v>
      </c>
      <c r="G224" s="179" t="s">
        <v>225</v>
      </c>
      <c r="H224" s="180">
        <v>7.7249999999999996</v>
      </c>
      <c r="I224" s="181">
        <v>558.28</v>
      </c>
      <c r="J224" s="181">
        <f>ROUND(I224*H224,2)</f>
        <v>4312.71</v>
      </c>
      <c r="K224" s="178" t="s">
        <v>162</v>
      </c>
      <c r="L224" s="182"/>
      <c r="M224" s="183" t="s">
        <v>1</v>
      </c>
      <c r="N224" s="184" t="s">
        <v>39</v>
      </c>
      <c r="O224" s="154">
        <v>0</v>
      </c>
      <c r="P224" s="154">
        <f>O224*H224</f>
        <v>0</v>
      </c>
      <c r="Q224" s="154">
        <v>0.13100000000000001</v>
      </c>
      <c r="R224" s="154">
        <f>Q224*H224</f>
        <v>1.0119750000000001</v>
      </c>
      <c r="S224" s="154">
        <v>0</v>
      </c>
      <c r="T224" s="155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6" t="s">
        <v>208</v>
      </c>
      <c r="AT224" s="156" t="s">
        <v>254</v>
      </c>
      <c r="AU224" s="156" t="s">
        <v>83</v>
      </c>
      <c r="AY224" s="17" t="s">
        <v>156</v>
      </c>
      <c r="BE224" s="157">
        <f>IF(N224="základní",J224,0)</f>
        <v>4312.71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81</v>
      </c>
      <c r="BK224" s="157">
        <f>ROUND(I224*H224,2)</f>
        <v>4312.71</v>
      </c>
      <c r="BL224" s="17" t="s">
        <v>163</v>
      </c>
      <c r="BM224" s="156" t="s">
        <v>903</v>
      </c>
    </row>
    <row r="225" spans="1:65" s="2" customFormat="1" ht="19.2">
      <c r="A225" s="29"/>
      <c r="B225" s="30"/>
      <c r="C225" s="29"/>
      <c r="D225" s="158" t="s">
        <v>165</v>
      </c>
      <c r="E225" s="29"/>
      <c r="F225" s="159" t="s">
        <v>256</v>
      </c>
      <c r="G225" s="29"/>
      <c r="H225" s="29"/>
      <c r="I225" s="29"/>
      <c r="J225" s="29"/>
      <c r="K225" s="29"/>
      <c r="L225" s="30"/>
      <c r="M225" s="160"/>
      <c r="N225" s="161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165</v>
      </c>
      <c r="AU225" s="17" t="s">
        <v>83</v>
      </c>
    </row>
    <row r="226" spans="1:65" s="13" customFormat="1">
      <c r="B226" s="162"/>
      <c r="D226" s="158" t="s">
        <v>167</v>
      </c>
      <c r="E226" s="163" t="s">
        <v>1</v>
      </c>
      <c r="F226" s="164" t="s">
        <v>902</v>
      </c>
      <c r="H226" s="165">
        <v>7.5</v>
      </c>
      <c r="L226" s="162"/>
      <c r="M226" s="166"/>
      <c r="N226" s="167"/>
      <c r="O226" s="167"/>
      <c r="P226" s="167"/>
      <c r="Q226" s="167"/>
      <c r="R226" s="167"/>
      <c r="S226" s="167"/>
      <c r="T226" s="168"/>
      <c r="AT226" s="163" t="s">
        <v>167</v>
      </c>
      <c r="AU226" s="163" t="s">
        <v>83</v>
      </c>
      <c r="AV226" s="13" t="s">
        <v>83</v>
      </c>
      <c r="AW226" s="13" t="s">
        <v>30</v>
      </c>
      <c r="AX226" s="13" t="s">
        <v>81</v>
      </c>
      <c r="AY226" s="163" t="s">
        <v>156</v>
      </c>
    </row>
    <row r="227" spans="1:65" s="13" customFormat="1">
      <c r="B227" s="162"/>
      <c r="D227" s="158" t="s">
        <v>167</v>
      </c>
      <c r="F227" s="164" t="s">
        <v>904</v>
      </c>
      <c r="H227" s="165">
        <v>7.7249999999999996</v>
      </c>
      <c r="L227" s="162"/>
      <c r="M227" s="166"/>
      <c r="N227" s="167"/>
      <c r="O227" s="167"/>
      <c r="P227" s="167"/>
      <c r="Q227" s="167"/>
      <c r="R227" s="167"/>
      <c r="S227" s="167"/>
      <c r="T227" s="168"/>
      <c r="AT227" s="163" t="s">
        <v>167</v>
      </c>
      <c r="AU227" s="163" t="s">
        <v>83</v>
      </c>
      <c r="AV227" s="13" t="s">
        <v>83</v>
      </c>
      <c r="AW227" s="13" t="s">
        <v>3</v>
      </c>
      <c r="AX227" s="13" t="s">
        <v>81</v>
      </c>
      <c r="AY227" s="163" t="s">
        <v>156</v>
      </c>
    </row>
    <row r="228" spans="1:65" s="2" customFormat="1" ht="24" customHeight="1">
      <c r="A228" s="29"/>
      <c r="B228" s="145"/>
      <c r="C228" s="146" t="s">
        <v>326</v>
      </c>
      <c r="D228" s="146" t="s">
        <v>158</v>
      </c>
      <c r="E228" s="147" t="s">
        <v>260</v>
      </c>
      <c r="F228" s="148" t="s">
        <v>261</v>
      </c>
      <c r="G228" s="149" t="s">
        <v>225</v>
      </c>
      <c r="H228" s="150">
        <v>509.8</v>
      </c>
      <c r="I228" s="151">
        <v>268</v>
      </c>
      <c r="J228" s="151">
        <f>ROUND(I228*H228,2)</f>
        <v>136626.4</v>
      </c>
      <c r="K228" s="148" t="s">
        <v>162</v>
      </c>
      <c r="L228" s="30"/>
      <c r="M228" s="152" t="s">
        <v>1</v>
      </c>
      <c r="N228" s="153" t="s">
        <v>39</v>
      </c>
      <c r="O228" s="154">
        <v>0.53</v>
      </c>
      <c r="P228" s="154">
        <f>O228*H228</f>
        <v>270.19400000000002</v>
      </c>
      <c r="Q228" s="154">
        <v>8.4250000000000005E-2</v>
      </c>
      <c r="R228" s="154">
        <f>Q228*H228</f>
        <v>42.950650000000003</v>
      </c>
      <c r="S228" s="154">
        <v>0</v>
      </c>
      <c r="T228" s="155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163</v>
      </c>
      <c r="AT228" s="156" t="s">
        <v>158</v>
      </c>
      <c r="AU228" s="156" t="s">
        <v>83</v>
      </c>
      <c r="AY228" s="17" t="s">
        <v>156</v>
      </c>
      <c r="BE228" s="157">
        <f>IF(N228="základní",J228,0)</f>
        <v>136626.4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81</v>
      </c>
      <c r="BK228" s="157">
        <f>ROUND(I228*H228,2)</f>
        <v>136626.4</v>
      </c>
      <c r="BL228" s="17" t="s">
        <v>163</v>
      </c>
      <c r="BM228" s="156" t="s">
        <v>905</v>
      </c>
    </row>
    <row r="229" spans="1:65" s="2" customFormat="1" ht="48">
      <c r="A229" s="29"/>
      <c r="B229" s="30"/>
      <c r="C229" s="29"/>
      <c r="D229" s="158" t="s">
        <v>165</v>
      </c>
      <c r="E229" s="29"/>
      <c r="F229" s="159" t="s">
        <v>263</v>
      </c>
      <c r="G229" s="29"/>
      <c r="H229" s="29"/>
      <c r="I229" s="29"/>
      <c r="J229" s="29"/>
      <c r="K229" s="29"/>
      <c r="L229" s="30"/>
      <c r="M229" s="160"/>
      <c r="N229" s="161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165</v>
      </c>
      <c r="AU229" s="17" t="s">
        <v>83</v>
      </c>
    </row>
    <row r="230" spans="1:65" s="13" customFormat="1">
      <c r="B230" s="162"/>
      <c r="D230" s="158" t="s">
        <v>167</v>
      </c>
      <c r="E230" s="163" t="s">
        <v>1</v>
      </c>
      <c r="F230" s="164" t="s">
        <v>906</v>
      </c>
      <c r="H230" s="165">
        <v>509.8</v>
      </c>
      <c r="L230" s="162"/>
      <c r="M230" s="166"/>
      <c r="N230" s="167"/>
      <c r="O230" s="167"/>
      <c r="P230" s="167"/>
      <c r="Q230" s="167"/>
      <c r="R230" s="167"/>
      <c r="S230" s="167"/>
      <c r="T230" s="168"/>
      <c r="AT230" s="163" t="s">
        <v>167</v>
      </c>
      <c r="AU230" s="163" t="s">
        <v>83</v>
      </c>
      <c r="AV230" s="13" t="s">
        <v>83</v>
      </c>
      <c r="AW230" s="13" t="s">
        <v>30</v>
      </c>
      <c r="AX230" s="13" t="s">
        <v>81</v>
      </c>
      <c r="AY230" s="163" t="s">
        <v>156</v>
      </c>
    </row>
    <row r="231" spans="1:65" s="2" customFormat="1" ht="16.5" customHeight="1">
      <c r="A231" s="29"/>
      <c r="B231" s="145"/>
      <c r="C231" s="176" t="s">
        <v>332</v>
      </c>
      <c r="D231" s="176" t="s">
        <v>254</v>
      </c>
      <c r="E231" s="177" t="s">
        <v>266</v>
      </c>
      <c r="F231" s="178" t="s">
        <v>267</v>
      </c>
      <c r="G231" s="179" t="s">
        <v>225</v>
      </c>
      <c r="H231" s="180">
        <v>514.89800000000002</v>
      </c>
      <c r="I231" s="181">
        <v>292.02</v>
      </c>
      <c r="J231" s="181">
        <f>ROUND(I231*H231,2)</f>
        <v>150360.51</v>
      </c>
      <c r="K231" s="178" t="s">
        <v>162</v>
      </c>
      <c r="L231" s="182"/>
      <c r="M231" s="183" t="s">
        <v>1</v>
      </c>
      <c r="N231" s="184" t="s">
        <v>39</v>
      </c>
      <c r="O231" s="154">
        <v>0</v>
      </c>
      <c r="P231" s="154">
        <f>O231*H231</f>
        <v>0</v>
      </c>
      <c r="Q231" s="154">
        <v>0.13100000000000001</v>
      </c>
      <c r="R231" s="154">
        <f>Q231*H231</f>
        <v>67.451638000000003</v>
      </c>
      <c r="S231" s="154">
        <v>0</v>
      </c>
      <c r="T231" s="155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208</v>
      </c>
      <c r="AT231" s="156" t="s">
        <v>254</v>
      </c>
      <c r="AU231" s="156" t="s">
        <v>83</v>
      </c>
      <c r="AY231" s="17" t="s">
        <v>156</v>
      </c>
      <c r="BE231" s="157">
        <f>IF(N231="základní",J231,0)</f>
        <v>150360.51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81</v>
      </c>
      <c r="BK231" s="157">
        <f>ROUND(I231*H231,2)</f>
        <v>150360.51</v>
      </c>
      <c r="BL231" s="17" t="s">
        <v>163</v>
      </c>
      <c r="BM231" s="156" t="s">
        <v>907</v>
      </c>
    </row>
    <row r="232" spans="1:65" s="2" customFormat="1">
      <c r="A232" s="29"/>
      <c r="B232" s="30"/>
      <c r="C232" s="29"/>
      <c r="D232" s="158" t="s">
        <v>165</v>
      </c>
      <c r="E232" s="29"/>
      <c r="F232" s="159" t="s">
        <v>267</v>
      </c>
      <c r="G232" s="29"/>
      <c r="H232" s="29"/>
      <c r="I232" s="29"/>
      <c r="J232" s="29"/>
      <c r="K232" s="29"/>
      <c r="L232" s="30"/>
      <c r="M232" s="160"/>
      <c r="N232" s="161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165</v>
      </c>
      <c r="AU232" s="17" t="s">
        <v>83</v>
      </c>
    </row>
    <row r="233" spans="1:65" s="13" customFormat="1">
      <c r="B233" s="162"/>
      <c r="D233" s="158" t="s">
        <v>167</v>
      </c>
      <c r="E233" s="163" t="s">
        <v>1</v>
      </c>
      <c r="F233" s="164" t="s">
        <v>906</v>
      </c>
      <c r="H233" s="165">
        <v>509.8</v>
      </c>
      <c r="L233" s="162"/>
      <c r="M233" s="166"/>
      <c r="N233" s="167"/>
      <c r="O233" s="167"/>
      <c r="P233" s="167"/>
      <c r="Q233" s="167"/>
      <c r="R233" s="167"/>
      <c r="S233" s="167"/>
      <c r="T233" s="168"/>
      <c r="AT233" s="163" t="s">
        <v>167</v>
      </c>
      <c r="AU233" s="163" t="s">
        <v>83</v>
      </c>
      <c r="AV233" s="13" t="s">
        <v>83</v>
      </c>
      <c r="AW233" s="13" t="s">
        <v>30</v>
      </c>
      <c r="AX233" s="13" t="s">
        <v>81</v>
      </c>
      <c r="AY233" s="163" t="s">
        <v>156</v>
      </c>
    </row>
    <row r="234" spans="1:65" s="13" customFormat="1">
      <c r="B234" s="162"/>
      <c r="D234" s="158" t="s">
        <v>167</v>
      </c>
      <c r="F234" s="164" t="s">
        <v>908</v>
      </c>
      <c r="H234" s="165">
        <v>514.89800000000002</v>
      </c>
      <c r="L234" s="162"/>
      <c r="M234" s="166"/>
      <c r="N234" s="167"/>
      <c r="O234" s="167"/>
      <c r="P234" s="167"/>
      <c r="Q234" s="167"/>
      <c r="R234" s="167"/>
      <c r="S234" s="167"/>
      <c r="T234" s="168"/>
      <c r="AT234" s="163" t="s">
        <v>167</v>
      </c>
      <c r="AU234" s="163" t="s">
        <v>83</v>
      </c>
      <c r="AV234" s="13" t="s">
        <v>83</v>
      </c>
      <c r="AW234" s="13" t="s">
        <v>3</v>
      </c>
      <c r="AX234" s="13" t="s">
        <v>81</v>
      </c>
      <c r="AY234" s="163" t="s">
        <v>156</v>
      </c>
    </row>
    <row r="235" spans="1:65" s="2" customFormat="1" ht="24" customHeight="1">
      <c r="A235" s="29"/>
      <c r="B235" s="145"/>
      <c r="C235" s="146" t="s">
        <v>337</v>
      </c>
      <c r="D235" s="146" t="s">
        <v>158</v>
      </c>
      <c r="E235" s="147" t="s">
        <v>271</v>
      </c>
      <c r="F235" s="148" t="s">
        <v>272</v>
      </c>
      <c r="G235" s="149" t="s">
        <v>225</v>
      </c>
      <c r="H235" s="150">
        <v>188.1</v>
      </c>
      <c r="I235" s="151">
        <v>302.79000000000002</v>
      </c>
      <c r="J235" s="151">
        <f>ROUND(I235*H235,2)</f>
        <v>56954.8</v>
      </c>
      <c r="K235" s="148" t="s">
        <v>162</v>
      </c>
      <c r="L235" s="30"/>
      <c r="M235" s="152" t="s">
        <v>1</v>
      </c>
      <c r="N235" s="153" t="s">
        <v>39</v>
      </c>
      <c r="O235" s="154">
        <v>0.78400000000000003</v>
      </c>
      <c r="P235" s="154">
        <f>O235*H235</f>
        <v>147.47040000000001</v>
      </c>
      <c r="Q235" s="154">
        <v>8.5650000000000004E-2</v>
      </c>
      <c r="R235" s="154">
        <f>Q235*H235</f>
        <v>16.110765000000001</v>
      </c>
      <c r="S235" s="154">
        <v>0</v>
      </c>
      <c r="T235" s="155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6" t="s">
        <v>163</v>
      </c>
      <c r="AT235" s="156" t="s">
        <v>158</v>
      </c>
      <c r="AU235" s="156" t="s">
        <v>83</v>
      </c>
      <c r="AY235" s="17" t="s">
        <v>156</v>
      </c>
      <c r="BE235" s="157">
        <f>IF(N235="základní",J235,0)</f>
        <v>56954.8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7" t="s">
        <v>81</v>
      </c>
      <c r="BK235" s="157">
        <f>ROUND(I235*H235,2)</f>
        <v>56954.8</v>
      </c>
      <c r="BL235" s="17" t="s">
        <v>163</v>
      </c>
      <c r="BM235" s="156" t="s">
        <v>909</v>
      </c>
    </row>
    <row r="236" spans="1:65" s="2" customFormat="1" ht="48">
      <c r="A236" s="29"/>
      <c r="B236" s="30"/>
      <c r="C236" s="29"/>
      <c r="D236" s="158" t="s">
        <v>165</v>
      </c>
      <c r="E236" s="29"/>
      <c r="F236" s="159" t="s">
        <v>274</v>
      </c>
      <c r="G236" s="29"/>
      <c r="H236" s="29"/>
      <c r="I236" s="29"/>
      <c r="J236" s="29"/>
      <c r="K236" s="29"/>
      <c r="L236" s="30"/>
      <c r="M236" s="160"/>
      <c r="N236" s="161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165</v>
      </c>
      <c r="AU236" s="17" t="s">
        <v>83</v>
      </c>
    </row>
    <row r="237" spans="1:65" s="13" customFormat="1">
      <c r="B237" s="162"/>
      <c r="D237" s="158" t="s">
        <v>167</v>
      </c>
      <c r="E237" s="163" t="s">
        <v>1</v>
      </c>
      <c r="F237" s="164" t="s">
        <v>910</v>
      </c>
      <c r="H237" s="165">
        <v>188.1</v>
      </c>
      <c r="L237" s="162"/>
      <c r="M237" s="166"/>
      <c r="N237" s="167"/>
      <c r="O237" s="167"/>
      <c r="P237" s="167"/>
      <c r="Q237" s="167"/>
      <c r="R237" s="167"/>
      <c r="S237" s="167"/>
      <c r="T237" s="168"/>
      <c r="AT237" s="163" t="s">
        <v>167</v>
      </c>
      <c r="AU237" s="163" t="s">
        <v>83</v>
      </c>
      <c r="AV237" s="13" t="s">
        <v>83</v>
      </c>
      <c r="AW237" s="13" t="s">
        <v>30</v>
      </c>
      <c r="AX237" s="13" t="s">
        <v>81</v>
      </c>
      <c r="AY237" s="163" t="s">
        <v>156</v>
      </c>
    </row>
    <row r="238" spans="1:65" s="2" customFormat="1" ht="16.5" customHeight="1">
      <c r="A238" s="29"/>
      <c r="B238" s="145"/>
      <c r="C238" s="176" t="s">
        <v>342</v>
      </c>
      <c r="D238" s="176" t="s">
        <v>254</v>
      </c>
      <c r="E238" s="177" t="s">
        <v>277</v>
      </c>
      <c r="F238" s="178" t="s">
        <v>278</v>
      </c>
      <c r="G238" s="179" t="s">
        <v>225</v>
      </c>
      <c r="H238" s="180">
        <v>152.23400000000001</v>
      </c>
      <c r="I238" s="181">
        <v>361.35</v>
      </c>
      <c r="J238" s="181">
        <f>ROUND(I238*H238,2)</f>
        <v>55009.760000000002</v>
      </c>
      <c r="K238" s="178" t="s">
        <v>162</v>
      </c>
      <c r="L238" s="182"/>
      <c r="M238" s="183" t="s">
        <v>1</v>
      </c>
      <c r="N238" s="184" t="s">
        <v>39</v>
      </c>
      <c r="O238" s="154">
        <v>0</v>
      </c>
      <c r="P238" s="154">
        <f>O238*H238</f>
        <v>0</v>
      </c>
      <c r="Q238" s="154">
        <v>0.17599999999999999</v>
      </c>
      <c r="R238" s="154">
        <f>Q238*H238</f>
        <v>26.793184</v>
      </c>
      <c r="S238" s="154">
        <v>0</v>
      </c>
      <c r="T238" s="15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6" t="s">
        <v>208</v>
      </c>
      <c r="AT238" s="156" t="s">
        <v>254</v>
      </c>
      <c r="AU238" s="156" t="s">
        <v>83</v>
      </c>
      <c r="AY238" s="17" t="s">
        <v>156</v>
      </c>
      <c r="BE238" s="157">
        <f>IF(N238="základní",J238,0)</f>
        <v>55009.760000000002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81</v>
      </c>
      <c r="BK238" s="157">
        <f>ROUND(I238*H238,2)</f>
        <v>55009.760000000002</v>
      </c>
      <c r="BL238" s="17" t="s">
        <v>163</v>
      </c>
      <c r="BM238" s="156" t="s">
        <v>911</v>
      </c>
    </row>
    <row r="239" spans="1:65" s="2" customFormat="1">
      <c r="A239" s="29"/>
      <c r="B239" s="30"/>
      <c r="C239" s="29"/>
      <c r="D239" s="158" t="s">
        <v>165</v>
      </c>
      <c r="E239" s="29"/>
      <c r="F239" s="159" t="s">
        <v>278</v>
      </c>
      <c r="G239" s="29"/>
      <c r="H239" s="29"/>
      <c r="I239" s="29"/>
      <c r="J239" s="29"/>
      <c r="K239" s="29"/>
      <c r="L239" s="30"/>
      <c r="M239" s="160"/>
      <c r="N239" s="161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165</v>
      </c>
      <c r="AU239" s="17" t="s">
        <v>83</v>
      </c>
    </row>
    <row r="240" spans="1:65" s="13" customFormat="1">
      <c r="B240" s="162"/>
      <c r="D240" s="158" t="s">
        <v>167</v>
      </c>
      <c r="E240" s="163" t="s">
        <v>1</v>
      </c>
      <c r="F240" s="164" t="s">
        <v>912</v>
      </c>
      <c r="H240" s="165">
        <v>147.80000000000001</v>
      </c>
      <c r="L240" s="162"/>
      <c r="M240" s="166"/>
      <c r="N240" s="167"/>
      <c r="O240" s="167"/>
      <c r="P240" s="167"/>
      <c r="Q240" s="167"/>
      <c r="R240" s="167"/>
      <c r="S240" s="167"/>
      <c r="T240" s="168"/>
      <c r="AT240" s="163" t="s">
        <v>167</v>
      </c>
      <c r="AU240" s="163" t="s">
        <v>83</v>
      </c>
      <c r="AV240" s="13" t="s">
        <v>83</v>
      </c>
      <c r="AW240" s="13" t="s">
        <v>30</v>
      </c>
      <c r="AX240" s="13" t="s">
        <v>81</v>
      </c>
      <c r="AY240" s="163" t="s">
        <v>156</v>
      </c>
    </row>
    <row r="241" spans="1:65" s="13" customFormat="1">
      <c r="B241" s="162"/>
      <c r="D241" s="158" t="s">
        <v>167</v>
      </c>
      <c r="F241" s="164" t="s">
        <v>913</v>
      </c>
      <c r="H241" s="165">
        <v>152.23400000000001</v>
      </c>
      <c r="L241" s="162"/>
      <c r="M241" s="166"/>
      <c r="N241" s="167"/>
      <c r="O241" s="167"/>
      <c r="P241" s="167"/>
      <c r="Q241" s="167"/>
      <c r="R241" s="167"/>
      <c r="S241" s="167"/>
      <c r="T241" s="168"/>
      <c r="AT241" s="163" t="s">
        <v>167</v>
      </c>
      <c r="AU241" s="163" t="s">
        <v>83</v>
      </c>
      <c r="AV241" s="13" t="s">
        <v>83</v>
      </c>
      <c r="AW241" s="13" t="s">
        <v>3</v>
      </c>
      <c r="AX241" s="13" t="s">
        <v>81</v>
      </c>
      <c r="AY241" s="163" t="s">
        <v>156</v>
      </c>
    </row>
    <row r="242" spans="1:65" s="2" customFormat="1" ht="24" customHeight="1">
      <c r="A242" s="29"/>
      <c r="B242" s="145"/>
      <c r="C242" s="176" t="s">
        <v>348</v>
      </c>
      <c r="D242" s="176" t="s">
        <v>254</v>
      </c>
      <c r="E242" s="177" t="s">
        <v>283</v>
      </c>
      <c r="F242" s="178" t="s">
        <v>284</v>
      </c>
      <c r="G242" s="179" t="s">
        <v>225</v>
      </c>
      <c r="H242" s="180">
        <v>41.509</v>
      </c>
      <c r="I242" s="181">
        <v>618.41</v>
      </c>
      <c r="J242" s="181">
        <f>ROUND(I242*H242,2)</f>
        <v>25669.58</v>
      </c>
      <c r="K242" s="178" t="s">
        <v>162</v>
      </c>
      <c r="L242" s="182"/>
      <c r="M242" s="183" t="s">
        <v>1</v>
      </c>
      <c r="N242" s="184" t="s">
        <v>39</v>
      </c>
      <c r="O242" s="154">
        <v>0</v>
      </c>
      <c r="P242" s="154">
        <f>O242*H242</f>
        <v>0</v>
      </c>
      <c r="Q242" s="154">
        <v>0.17499999999999999</v>
      </c>
      <c r="R242" s="154">
        <f>Q242*H242</f>
        <v>7.2640749999999992</v>
      </c>
      <c r="S242" s="154">
        <v>0</v>
      </c>
      <c r="T242" s="155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6" t="s">
        <v>208</v>
      </c>
      <c r="AT242" s="156" t="s">
        <v>254</v>
      </c>
      <c r="AU242" s="156" t="s">
        <v>83</v>
      </c>
      <c r="AY242" s="17" t="s">
        <v>156</v>
      </c>
      <c r="BE242" s="157">
        <f>IF(N242="základní",J242,0)</f>
        <v>25669.58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81</v>
      </c>
      <c r="BK242" s="157">
        <f>ROUND(I242*H242,2)</f>
        <v>25669.58</v>
      </c>
      <c r="BL242" s="17" t="s">
        <v>163</v>
      </c>
      <c r="BM242" s="156" t="s">
        <v>914</v>
      </c>
    </row>
    <row r="243" spans="1:65" s="2" customFormat="1" ht="19.2">
      <c r="A243" s="29"/>
      <c r="B243" s="30"/>
      <c r="C243" s="29"/>
      <c r="D243" s="158" t="s">
        <v>165</v>
      </c>
      <c r="E243" s="29"/>
      <c r="F243" s="159" t="s">
        <v>284</v>
      </c>
      <c r="G243" s="29"/>
      <c r="H243" s="29"/>
      <c r="I243" s="29"/>
      <c r="J243" s="29"/>
      <c r="K243" s="29"/>
      <c r="L243" s="30"/>
      <c r="M243" s="160"/>
      <c r="N243" s="161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165</v>
      </c>
      <c r="AU243" s="17" t="s">
        <v>83</v>
      </c>
    </row>
    <row r="244" spans="1:65" s="13" customFormat="1">
      <c r="B244" s="162"/>
      <c r="D244" s="158" t="s">
        <v>167</v>
      </c>
      <c r="E244" s="163" t="s">
        <v>1</v>
      </c>
      <c r="F244" s="164" t="s">
        <v>915</v>
      </c>
      <c r="H244" s="165">
        <v>40.299999999999997</v>
      </c>
      <c r="L244" s="162"/>
      <c r="M244" s="166"/>
      <c r="N244" s="167"/>
      <c r="O244" s="167"/>
      <c r="P244" s="167"/>
      <c r="Q244" s="167"/>
      <c r="R244" s="167"/>
      <c r="S244" s="167"/>
      <c r="T244" s="168"/>
      <c r="AT244" s="163" t="s">
        <v>167</v>
      </c>
      <c r="AU244" s="163" t="s">
        <v>83</v>
      </c>
      <c r="AV244" s="13" t="s">
        <v>83</v>
      </c>
      <c r="AW244" s="13" t="s">
        <v>30</v>
      </c>
      <c r="AX244" s="13" t="s">
        <v>81</v>
      </c>
      <c r="AY244" s="163" t="s">
        <v>156</v>
      </c>
    </row>
    <row r="245" spans="1:65" s="13" customFormat="1">
      <c r="B245" s="162"/>
      <c r="D245" s="158" t="s">
        <v>167</v>
      </c>
      <c r="F245" s="164" t="s">
        <v>916</v>
      </c>
      <c r="H245" s="165">
        <v>41.509</v>
      </c>
      <c r="L245" s="162"/>
      <c r="M245" s="166"/>
      <c r="N245" s="167"/>
      <c r="O245" s="167"/>
      <c r="P245" s="167"/>
      <c r="Q245" s="167"/>
      <c r="R245" s="167"/>
      <c r="S245" s="167"/>
      <c r="T245" s="168"/>
      <c r="AT245" s="163" t="s">
        <v>167</v>
      </c>
      <c r="AU245" s="163" t="s">
        <v>83</v>
      </c>
      <c r="AV245" s="13" t="s">
        <v>83</v>
      </c>
      <c r="AW245" s="13" t="s">
        <v>3</v>
      </c>
      <c r="AX245" s="13" t="s">
        <v>81</v>
      </c>
      <c r="AY245" s="163" t="s">
        <v>156</v>
      </c>
    </row>
    <row r="246" spans="1:65" s="2" customFormat="1" ht="24" customHeight="1">
      <c r="A246" s="29"/>
      <c r="B246" s="145"/>
      <c r="C246" s="146" t="s">
        <v>356</v>
      </c>
      <c r="D246" s="146" t="s">
        <v>158</v>
      </c>
      <c r="E246" s="147" t="s">
        <v>681</v>
      </c>
      <c r="F246" s="148" t="s">
        <v>682</v>
      </c>
      <c r="G246" s="149" t="s">
        <v>225</v>
      </c>
      <c r="H246" s="150">
        <v>1</v>
      </c>
      <c r="I246" s="151">
        <v>323.63</v>
      </c>
      <c r="J246" s="151">
        <f>ROUND(I246*H246,2)</f>
        <v>323.63</v>
      </c>
      <c r="K246" s="148" t="s">
        <v>162</v>
      </c>
      <c r="L246" s="30"/>
      <c r="M246" s="152" t="s">
        <v>1</v>
      </c>
      <c r="N246" s="153" t="s">
        <v>39</v>
      </c>
      <c r="O246" s="154">
        <v>0.312</v>
      </c>
      <c r="P246" s="154">
        <f>O246*H246</f>
        <v>0.312</v>
      </c>
      <c r="Q246" s="154">
        <v>0.15140000000000001</v>
      </c>
      <c r="R246" s="154">
        <f>Q246*H246</f>
        <v>0.15140000000000001</v>
      </c>
      <c r="S246" s="154">
        <v>0</v>
      </c>
      <c r="T246" s="155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6" t="s">
        <v>163</v>
      </c>
      <c r="AT246" s="156" t="s">
        <v>158</v>
      </c>
      <c r="AU246" s="156" t="s">
        <v>83</v>
      </c>
      <c r="AY246" s="17" t="s">
        <v>156</v>
      </c>
      <c r="BE246" s="157">
        <f>IF(N246="základní",J246,0)</f>
        <v>323.63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81</v>
      </c>
      <c r="BK246" s="157">
        <f>ROUND(I246*H246,2)</f>
        <v>323.63</v>
      </c>
      <c r="BL246" s="17" t="s">
        <v>163</v>
      </c>
      <c r="BM246" s="156" t="s">
        <v>917</v>
      </c>
    </row>
    <row r="247" spans="1:65" s="2" customFormat="1" ht="28.8">
      <c r="A247" s="29"/>
      <c r="B247" s="30"/>
      <c r="C247" s="29"/>
      <c r="D247" s="158" t="s">
        <v>165</v>
      </c>
      <c r="E247" s="29"/>
      <c r="F247" s="159" t="s">
        <v>684</v>
      </c>
      <c r="G247" s="29"/>
      <c r="H247" s="29"/>
      <c r="I247" s="29"/>
      <c r="J247" s="29"/>
      <c r="K247" s="29"/>
      <c r="L247" s="30"/>
      <c r="M247" s="160"/>
      <c r="N247" s="161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165</v>
      </c>
      <c r="AU247" s="17" t="s">
        <v>83</v>
      </c>
    </row>
    <row r="248" spans="1:65" s="13" customFormat="1">
      <c r="B248" s="162"/>
      <c r="D248" s="158" t="s">
        <v>167</v>
      </c>
      <c r="E248" s="163" t="s">
        <v>1</v>
      </c>
      <c r="F248" s="164" t="s">
        <v>918</v>
      </c>
      <c r="H248" s="165">
        <v>1</v>
      </c>
      <c r="L248" s="162"/>
      <c r="M248" s="166"/>
      <c r="N248" s="167"/>
      <c r="O248" s="167"/>
      <c r="P248" s="167"/>
      <c r="Q248" s="167"/>
      <c r="R248" s="167"/>
      <c r="S248" s="167"/>
      <c r="T248" s="168"/>
      <c r="AT248" s="163" t="s">
        <v>167</v>
      </c>
      <c r="AU248" s="163" t="s">
        <v>83</v>
      </c>
      <c r="AV248" s="13" t="s">
        <v>83</v>
      </c>
      <c r="AW248" s="13" t="s">
        <v>30</v>
      </c>
      <c r="AX248" s="13" t="s">
        <v>81</v>
      </c>
      <c r="AY248" s="163" t="s">
        <v>156</v>
      </c>
    </row>
    <row r="249" spans="1:65" s="12" customFormat="1" ht="22.95" customHeight="1">
      <c r="B249" s="133"/>
      <c r="D249" s="134" t="s">
        <v>73</v>
      </c>
      <c r="E249" s="143" t="s">
        <v>208</v>
      </c>
      <c r="F249" s="143" t="s">
        <v>788</v>
      </c>
      <c r="J249" s="144">
        <f>BK249</f>
        <v>9760.51</v>
      </c>
      <c r="L249" s="133"/>
      <c r="M249" s="137"/>
      <c r="N249" s="138"/>
      <c r="O249" s="138"/>
      <c r="P249" s="139">
        <f>SUM(P250:P255)</f>
        <v>5.8889999999999993</v>
      </c>
      <c r="Q249" s="138"/>
      <c r="R249" s="139">
        <f>SUM(R250:R255)</f>
        <v>0.98460000000000003</v>
      </c>
      <c r="S249" s="138"/>
      <c r="T249" s="140">
        <f>SUM(T250:T255)</f>
        <v>0</v>
      </c>
      <c r="AR249" s="134" t="s">
        <v>81</v>
      </c>
      <c r="AT249" s="141" t="s">
        <v>73</v>
      </c>
      <c r="AU249" s="141" t="s">
        <v>81</v>
      </c>
      <c r="AY249" s="134" t="s">
        <v>156</v>
      </c>
      <c r="BK249" s="142">
        <f>SUM(BK250:BK255)</f>
        <v>9760.51</v>
      </c>
    </row>
    <row r="250" spans="1:65" s="2" customFormat="1" ht="24" customHeight="1">
      <c r="A250" s="29"/>
      <c r="B250" s="145"/>
      <c r="C250" s="146" t="s">
        <v>361</v>
      </c>
      <c r="D250" s="146" t="s">
        <v>158</v>
      </c>
      <c r="E250" s="147" t="s">
        <v>919</v>
      </c>
      <c r="F250" s="148" t="s">
        <v>920</v>
      </c>
      <c r="G250" s="149" t="s">
        <v>291</v>
      </c>
      <c r="H250" s="150">
        <v>4</v>
      </c>
      <c r="I250" s="151">
        <v>1490.47</v>
      </c>
      <c r="J250" s="151">
        <f>ROUND(I250*H250,2)</f>
        <v>5961.88</v>
      </c>
      <c r="K250" s="148" t="s">
        <v>162</v>
      </c>
      <c r="L250" s="30"/>
      <c r="M250" s="152" t="s">
        <v>1</v>
      </c>
      <c r="N250" s="153" t="s">
        <v>39</v>
      </c>
      <c r="O250" s="154">
        <v>0.309</v>
      </c>
      <c r="P250" s="154">
        <f>O250*H250</f>
        <v>1.236</v>
      </c>
      <c r="Q250" s="154">
        <v>1.2840000000000001E-2</v>
      </c>
      <c r="R250" s="154">
        <f>Q250*H250</f>
        <v>5.1360000000000003E-2</v>
      </c>
      <c r="S250" s="154">
        <v>0</v>
      </c>
      <c r="T250" s="155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6" t="s">
        <v>163</v>
      </c>
      <c r="AT250" s="156" t="s">
        <v>158</v>
      </c>
      <c r="AU250" s="156" t="s">
        <v>83</v>
      </c>
      <c r="AY250" s="17" t="s">
        <v>156</v>
      </c>
      <c r="BE250" s="157">
        <f>IF(N250="základní",J250,0)</f>
        <v>5961.88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81</v>
      </c>
      <c r="BK250" s="157">
        <f>ROUND(I250*H250,2)</f>
        <v>5961.88</v>
      </c>
      <c r="BL250" s="17" t="s">
        <v>163</v>
      </c>
      <c r="BM250" s="156" t="s">
        <v>921</v>
      </c>
    </row>
    <row r="251" spans="1:65" s="2" customFormat="1" ht="28.8">
      <c r="A251" s="29"/>
      <c r="B251" s="30"/>
      <c r="C251" s="29"/>
      <c r="D251" s="158" t="s">
        <v>165</v>
      </c>
      <c r="E251" s="29"/>
      <c r="F251" s="159" t="s">
        <v>922</v>
      </c>
      <c r="G251" s="29"/>
      <c r="H251" s="29"/>
      <c r="I251" s="29"/>
      <c r="J251" s="29"/>
      <c r="K251" s="29"/>
      <c r="L251" s="30"/>
      <c r="M251" s="160"/>
      <c r="N251" s="161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7" t="s">
        <v>165</v>
      </c>
      <c r="AU251" s="17" t="s">
        <v>83</v>
      </c>
    </row>
    <row r="252" spans="1:65" s="13" customFormat="1">
      <c r="B252" s="162"/>
      <c r="D252" s="158" t="s">
        <v>167</v>
      </c>
      <c r="E252" s="163" t="s">
        <v>1</v>
      </c>
      <c r="F252" s="164" t="s">
        <v>163</v>
      </c>
      <c r="H252" s="165">
        <v>4</v>
      </c>
      <c r="L252" s="162"/>
      <c r="M252" s="166"/>
      <c r="N252" s="167"/>
      <c r="O252" s="167"/>
      <c r="P252" s="167"/>
      <c r="Q252" s="167"/>
      <c r="R252" s="167"/>
      <c r="S252" s="167"/>
      <c r="T252" s="168"/>
      <c r="AT252" s="163" t="s">
        <v>167</v>
      </c>
      <c r="AU252" s="163" t="s">
        <v>83</v>
      </c>
      <c r="AV252" s="13" t="s">
        <v>83</v>
      </c>
      <c r="AW252" s="13" t="s">
        <v>30</v>
      </c>
      <c r="AX252" s="13" t="s">
        <v>81</v>
      </c>
      <c r="AY252" s="163" t="s">
        <v>156</v>
      </c>
    </row>
    <row r="253" spans="1:65" s="2" customFormat="1" ht="24" customHeight="1">
      <c r="A253" s="29"/>
      <c r="B253" s="145"/>
      <c r="C253" s="146" t="s">
        <v>369</v>
      </c>
      <c r="D253" s="146" t="s">
        <v>158</v>
      </c>
      <c r="E253" s="147" t="s">
        <v>923</v>
      </c>
      <c r="F253" s="148" t="s">
        <v>924</v>
      </c>
      <c r="G253" s="149" t="s">
        <v>531</v>
      </c>
      <c r="H253" s="150">
        <v>3</v>
      </c>
      <c r="I253" s="151">
        <v>1266.21</v>
      </c>
      <c r="J253" s="151">
        <f>ROUND(I253*H253,2)</f>
        <v>3798.63</v>
      </c>
      <c r="K253" s="148" t="s">
        <v>162</v>
      </c>
      <c r="L253" s="30"/>
      <c r="M253" s="152" t="s">
        <v>1</v>
      </c>
      <c r="N253" s="153" t="s">
        <v>39</v>
      </c>
      <c r="O253" s="154">
        <v>1.5509999999999999</v>
      </c>
      <c r="P253" s="154">
        <f>O253*H253</f>
        <v>4.6529999999999996</v>
      </c>
      <c r="Q253" s="154">
        <v>0.31108000000000002</v>
      </c>
      <c r="R253" s="154">
        <f>Q253*H253</f>
        <v>0.93324000000000007</v>
      </c>
      <c r="S253" s="154">
        <v>0</v>
      </c>
      <c r="T253" s="155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6" t="s">
        <v>163</v>
      </c>
      <c r="AT253" s="156" t="s">
        <v>158</v>
      </c>
      <c r="AU253" s="156" t="s">
        <v>83</v>
      </c>
      <c r="AY253" s="17" t="s">
        <v>156</v>
      </c>
      <c r="BE253" s="157">
        <f>IF(N253="základní",J253,0)</f>
        <v>3798.63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81</v>
      </c>
      <c r="BK253" s="157">
        <f>ROUND(I253*H253,2)</f>
        <v>3798.63</v>
      </c>
      <c r="BL253" s="17" t="s">
        <v>163</v>
      </c>
      <c r="BM253" s="156" t="s">
        <v>925</v>
      </c>
    </row>
    <row r="254" spans="1:65" s="2" customFormat="1" ht="28.8">
      <c r="A254" s="29"/>
      <c r="B254" s="30"/>
      <c r="C254" s="29"/>
      <c r="D254" s="158" t="s">
        <v>165</v>
      </c>
      <c r="E254" s="29"/>
      <c r="F254" s="159" t="s">
        <v>926</v>
      </c>
      <c r="G254" s="29"/>
      <c r="H254" s="29"/>
      <c r="I254" s="29"/>
      <c r="J254" s="29"/>
      <c r="K254" s="29"/>
      <c r="L254" s="30"/>
      <c r="M254" s="160"/>
      <c r="N254" s="161"/>
      <c r="O254" s="55"/>
      <c r="P254" s="55"/>
      <c r="Q254" s="55"/>
      <c r="R254" s="55"/>
      <c r="S254" s="55"/>
      <c r="T254" s="5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7" t="s">
        <v>165</v>
      </c>
      <c r="AU254" s="17" t="s">
        <v>83</v>
      </c>
    </row>
    <row r="255" spans="1:65" s="13" customFormat="1">
      <c r="B255" s="162"/>
      <c r="D255" s="158" t="s">
        <v>167</v>
      </c>
      <c r="E255" s="163" t="s">
        <v>1</v>
      </c>
      <c r="F255" s="164" t="s">
        <v>178</v>
      </c>
      <c r="H255" s="165">
        <v>3</v>
      </c>
      <c r="L255" s="162"/>
      <c r="M255" s="166"/>
      <c r="N255" s="167"/>
      <c r="O255" s="167"/>
      <c r="P255" s="167"/>
      <c r="Q255" s="167"/>
      <c r="R255" s="167"/>
      <c r="S255" s="167"/>
      <c r="T255" s="168"/>
      <c r="AT255" s="163" t="s">
        <v>167</v>
      </c>
      <c r="AU255" s="163" t="s">
        <v>83</v>
      </c>
      <c r="AV255" s="13" t="s">
        <v>83</v>
      </c>
      <c r="AW255" s="13" t="s">
        <v>30</v>
      </c>
      <c r="AX255" s="13" t="s">
        <v>81</v>
      </c>
      <c r="AY255" s="163" t="s">
        <v>156</v>
      </c>
    </row>
    <row r="256" spans="1:65" s="12" customFormat="1" ht="22.95" customHeight="1">
      <c r="B256" s="133"/>
      <c r="D256" s="134" t="s">
        <v>73</v>
      </c>
      <c r="E256" s="143" t="s">
        <v>214</v>
      </c>
      <c r="F256" s="143" t="s">
        <v>288</v>
      </c>
      <c r="J256" s="144">
        <f>BK256</f>
        <v>395581.74000000005</v>
      </c>
      <c r="L256" s="133"/>
      <c r="M256" s="137"/>
      <c r="N256" s="138"/>
      <c r="O256" s="138"/>
      <c r="P256" s="139">
        <f>P257+SUM(P258:P295)</f>
        <v>216.49467999999996</v>
      </c>
      <c r="Q256" s="138"/>
      <c r="R256" s="139">
        <f>R257+SUM(R258:R295)</f>
        <v>128.14787219999999</v>
      </c>
      <c r="S256" s="138"/>
      <c r="T256" s="140">
        <f>T257+SUM(T258:T295)</f>
        <v>71.362899999999996</v>
      </c>
      <c r="AR256" s="134" t="s">
        <v>81</v>
      </c>
      <c r="AT256" s="141" t="s">
        <v>73</v>
      </c>
      <c r="AU256" s="141" t="s">
        <v>81</v>
      </c>
      <c r="AY256" s="134" t="s">
        <v>156</v>
      </c>
      <c r="BK256" s="142">
        <f>BK257+SUM(BK258:BK295)</f>
        <v>395581.74000000005</v>
      </c>
    </row>
    <row r="257" spans="1:65" s="2" customFormat="1" ht="24" customHeight="1">
      <c r="A257" s="29"/>
      <c r="B257" s="145"/>
      <c r="C257" s="146" t="s">
        <v>375</v>
      </c>
      <c r="D257" s="146" t="s">
        <v>158</v>
      </c>
      <c r="E257" s="147" t="s">
        <v>318</v>
      </c>
      <c r="F257" s="148" t="s">
        <v>319</v>
      </c>
      <c r="G257" s="149" t="s">
        <v>291</v>
      </c>
      <c r="H257" s="150">
        <v>17.2</v>
      </c>
      <c r="I257" s="151">
        <v>397.33</v>
      </c>
      <c r="J257" s="151">
        <f>ROUND(I257*H257,2)</f>
        <v>6834.08</v>
      </c>
      <c r="K257" s="148" t="s">
        <v>162</v>
      </c>
      <c r="L257" s="30"/>
      <c r="M257" s="152" t="s">
        <v>1</v>
      </c>
      <c r="N257" s="153" t="s">
        <v>39</v>
      </c>
      <c r="O257" s="154">
        <v>0.26800000000000002</v>
      </c>
      <c r="P257" s="154">
        <f>O257*H257</f>
        <v>4.6096000000000004</v>
      </c>
      <c r="Q257" s="154">
        <v>0.15540000000000001</v>
      </c>
      <c r="R257" s="154">
        <f>Q257*H257</f>
        <v>2.6728800000000001</v>
      </c>
      <c r="S257" s="154">
        <v>0</v>
      </c>
      <c r="T257" s="155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6" t="s">
        <v>163</v>
      </c>
      <c r="AT257" s="156" t="s">
        <v>158</v>
      </c>
      <c r="AU257" s="156" t="s">
        <v>83</v>
      </c>
      <c r="AY257" s="17" t="s">
        <v>156</v>
      </c>
      <c r="BE257" s="157">
        <f>IF(N257="základní",J257,0)</f>
        <v>6834.08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7" t="s">
        <v>81</v>
      </c>
      <c r="BK257" s="157">
        <f>ROUND(I257*H257,2)</f>
        <v>6834.08</v>
      </c>
      <c r="BL257" s="17" t="s">
        <v>163</v>
      </c>
      <c r="BM257" s="156" t="s">
        <v>927</v>
      </c>
    </row>
    <row r="258" spans="1:65" s="2" customFormat="1" ht="28.8">
      <c r="A258" s="29"/>
      <c r="B258" s="30"/>
      <c r="C258" s="29"/>
      <c r="D258" s="158" t="s">
        <v>165</v>
      </c>
      <c r="E258" s="29"/>
      <c r="F258" s="159" t="s">
        <v>321</v>
      </c>
      <c r="G258" s="29"/>
      <c r="H258" s="29"/>
      <c r="I258" s="29"/>
      <c r="J258" s="29"/>
      <c r="K258" s="29"/>
      <c r="L258" s="30"/>
      <c r="M258" s="160"/>
      <c r="N258" s="161"/>
      <c r="O258" s="55"/>
      <c r="P258" s="55"/>
      <c r="Q258" s="55"/>
      <c r="R258" s="55"/>
      <c r="S258" s="55"/>
      <c r="T258" s="5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7" t="s">
        <v>165</v>
      </c>
      <c r="AU258" s="17" t="s">
        <v>83</v>
      </c>
    </row>
    <row r="259" spans="1:65" s="13" customFormat="1">
      <c r="B259" s="162"/>
      <c r="D259" s="158" t="s">
        <v>167</v>
      </c>
      <c r="E259" s="163" t="s">
        <v>1</v>
      </c>
      <c r="F259" s="164" t="s">
        <v>928</v>
      </c>
      <c r="H259" s="165">
        <v>23.7</v>
      </c>
      <c r="L259" s="162"/>
      <c r="M259" s="166"/>
      <c r="N259" s="167"/>
      <c r="O259" s="167"/>
      <c r="P259" s="167"/>
      <c r="Q259" s="167"/>
      <c r="R259" s="167"/>
      <c r="S259" s="167"/>
      <c r="T259" s="168"/>
      <c r="AT259" s="163" t="s">
        <v>167</v>
      </c>
      <c r="AU259" s="163" t="s">
        <v>83</v>
      </c>
      <c r="AV259" s="13" t="s">
        <v>83</v>
      </c>
      <c r="AW259" s="13" t="s">
        <v>30</v>
      </c>
      <c r="AX259" s="13" t="s">
        <v>74</v>
      </c>
      <c r="AY259" s="163" t="s">
        <v>156</v>
      </c>
    </row>
    <row r="260" spans="1:65" s="13" customFormat="1">
      <c r="B260" s="162"/>
      <c r="D260" s="158" t="s">
        <v>167</v>
      </c>
      <c r="E260" s="163" t="s">
        <v>1</v>
      </c>
      <c r="F260" s="164" t="s">
        <v>929</v>
      </c>
      <c r="H260" s="165">
        <v>-6.5</v>
      </c>
      <c r="L260" s="162"/>
      <c r="M260" s="166"/>
      <c r="N260" s="167"/>
      <c r="O260" s="167"/>
      <c r="P260" s="167"/>
      <c r="Q260" s="167"/>
      <c r="R260" s="167"/>
      <c r="S260" s="167"/>
      <c r="T260" s="168"/>
      <c r="AT260" s="163" t="s">
        <v>167</v>
      </c>
      <c r="AU260" s="163" t="s">
        <v>83</v>
      </c>
      <c r="AV260" s="13" t="s">
        <v>83</v>
      </c>
      <c r="AW260" s="13" t="s">
        <v>30</v>
      </c>
      <c r="AX260" s="13" t="s">
        <v>74</v>
      </c>
      <c r="AY260" s="163" t="s">
        <v>156</v>
      </c>
    </row>
    <row r="261" spans="1:65" s="14" customFormat="1">
      <c r="B261" s="169"/>
      <c r="D261" s="158" t="s">
        <v>167</v>
      </c>
      <c r="E261" s="170" t="s">
        <v>1</v>
      </c>
      <c r="F261" s="171" t="s">
        <v>172</v>
      </c>
      <c r="H261" s="172">
        <v>17.2</v>
      </c>
      <c r="L261" s="169"/>
      <c r="M261" s="173"/>
      <c r="N261" s="174"/>
      <c r="O261" s="174"/>
      <c r="P261" s="174"/>
      <c r="Q261" s="174"/>
      <c r="R261" s="174"/>
      <c r="S261" s="174"/>
      <c r="T261" s="175"/>
      <c r="AT261" s="170" t="s">
        <v>167</v>
      </c>
      <c r="AU261" s="170" t="s">
        <v>83</v>
      </c>
      <c r="AV261" s="14" t="s">
        <v>163</v>
      </c>
      <c r="AW261" s="14" t="s">
        <v>30</v>
      </c>
      <c r="AX261" s="14" t="s">
        <v>81</v>
      </c>
      <c r="AY261" s="170" t="s">
        <v>156</v>
      </c>
    </row>
    <row r="262" spans="1:65" s="2" customFormat="1" ht="24" customHeight="1">
      <c r="A262" s="29"/>
      <c r="B262" s="145"/>
      <c r="C262" s="176" t="s">
        <v>380</v>
      </c>
      <c r="D262" s="176" t="s">
        <v>254</v>
      </c>
      <c r="E262" s="177" t="s">
        <v>323</v>
      </c>
      <c r="F262" s="178" t="s">
        <v>324</v>
      </c>
      <c r="G262" s="179" t="s">
        <v>291</v>
      </c>
      <c r="H262" s="180">
        <v>10.807</v>
      </c>
      <c r="I262" s="181">
        <v>139.63</v>
      </c>
      <c r="J262" s="181">
        <f>ROUND(I262*H262,2)</f>
        <v>1508.98</v>
      </c>
      <c r="K262" s="178" t="s">
        <v>162</v>
      </c>
      <c r="L262" s="182"/>
      <c r="M262" s="183" t="s">
        <v>1</v>
      </c>
      <c r="N262" s="184" t="s">
        <v>39</v>
      </c>
      <c r="O262" s="154">
        <v>0</v>
      </c>
      <c r="P262" s="154">
        <f>O262*H262</f>
        <v>0</v>
      </c>
      <c r="Q262" s="154">
        <v>4.8300000000000003E-2</v>
      </c>
      <c r="R262" s="154">
        <f>Q262*H262</f>
        <v>0.5219781</v>
      </c>
      <c r="S262" s="154">
        <v>0</v>
      </c>
      <c r="T262" s="155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6" t="s">
        <v>208</v>
      </c>
      <c r="AT262" s="156" t="s">
        <v>254</v>
      </c>
      <c r="AU262" s="156" t="s">
        <v>83</v>
      </c>
      <c r="AY262" s="17" t="s">
        <v>156</v>
      </c>
      <c r="BE262" s="157">
        <f>IF(N262="základní",J262,0)</f>
        <v>1508.98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81</v>
      </c>
      <c r="BK262" s="157">
        <f>ROUND(I262*H262,2)</f>
        <v>1508.98</v>
      </c>
      <c r="BL262" s="17" t="s">
        <v>163</v>
      </c>
      <c r="BM262" s="156" t="s">
        <v>930</v>
      </c>
    </row>
    <row r="263" spans="1:65" s="2" customFormat="1">
      <c r="A263" s="29"/>
      <c r="B263" s="30"/>
      <c r="C263" s="29"/>
      <c r="D263" s="158" t="s">
        <v>165</v>
      </c>
      <c r="E263" s="29"/>
      <c r="F263" s="159" t="s">
        <v>324</v>
      </c>
      <c r="G263" s="29"/>
      <c r="H263" s="29"/>
      <c r="I263" s="29"/>
      <c r="J263" s="29"/>
      <c r="K263" s="29"/>
      <c r="L263" s="30"/>
      <c r="M263" s="160"/>
      <c r="N263" s="161"/>
      <c r="O263" s="55"/>
      <c r="P263" s="55"/>
      <c r="Q263" s="55"/>
      <c r="R263" s="55"/>
      <c r="S263" s="55"/>
      <c r="T263" s="56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T263" s="17" t="s">
        <v>165</v>
      </c>
      <c r="AU263" s="17" t="s">
        <v>83</v>
      </c>
    </row>
    <row r="264" spans="1:65" s="13" customFormat="1">
      <c r="B264" s="162"/>
      <c r="D264" s="158" t="s">
        <v>167</v>
      </c>
      <c r="E264" s="163" t="s">
        <v>1</v>
      </c>
      <c r="F264" s="164" t="s">
        <v>931</v>
      </c>
      <c r="H264" s="165">
        <v>10.7</v>
      </c>
      <c r="L264" s="162"/>
      <c r="M264" s="166"/>
      <c r="N264" s="167"/>
      <c r="O264" s="167"/>
      <c r="P264" s="167"/>
      <c r="Q264" s="167"/>
      <c r="R264" s="167"/>
      <c r="S264" s="167"/>
      <c r="T264" s="168"/>
      <c r="AT264" s="163" t="s">
        <v>167</v>
      </c>
      <c r="AU264" s="163" t="s">
        <v>83</v>
      </c>
      <c r="AV264" s="13" t="s">
        <v>83</v>
      </c>
      <c r="AW264" s="13" t="s">
        <v>30</v>
      </c>
      <c r="AX264" s="13" t="s">
        <v>81</v>
      </c>
      <c r="AY264" s="163" t="s">
        <v>156</v>
      </c>
    </row>
    <row r="265" spans="1:65" s="13" customFormat="1">
      <c r="B265" s="162"/>
      <c r="D265" s="158" t="s">
        <v>167</v>
      </c>
      <c r="F265" s="164" t="s">
        <v>932</v>
      </c>
      <c r="H265" s="165">
        <v>10.807</v>
      </c>
      <c r="L265" s="162"/>
      <c r="M265" s="166"/>
      <c r="N265" s="167"/>
      <c r="O265" s="167"/>
      <c r="P265" s="167"/>
      <c r="Q265" s="167"/>
      <c r="R265" s="167"/>
      <c r="S265" s="167"/>
      <c r="T265" s="168"/>
      <c r="AT265" s="163" t="s">
        <v>167</v>
      </c>
      <c r="AU265" s="163" t="s">
        <v>83</v>
      </c>
      <c r="AV265" s="13" t="s">
        <v>83</v>
      </c>
      <c r="AW265" s="13" t="s">
        <v>3</v>
      </c>
      <c r="AX265" s="13" t="s">
        <v>81</v>
      </c>
      <c r="AY265" s="163" t="s">
        <v>156</v>
      </c>
    </row>
    <row r="266" spans="1:65" s="2" customFormat="1" ht="24" customHeight="1">
      <c r="A266" s="29"/>
      <c r="B266" s="145"/>
      <c r="C266" s="176" t="s">
        <v>386</v>
      </c>
      <c r="D266" s="176" t="s">
        <v>254</v>
      </c>
      <c r="E266" s="177" t="s">
        <v>933</v>
      </c>
      <c r="F266" s="178" t="s">
        <v>934</v>
      </c>
      <c r="G266" s="179" t="s">
        <v>291</v>
      </c>
      <c r="H266" s="180">
        <v>1</v>
      </c>
      <c r="I266" s="181">
        <v>390.18</v>
      </c>
      <c r="J266" s="181">
        <f>ROUND(I266*H266,2)</f>
        <v>390.18</v>
      </c>
      <c r="K266" s="178" t="s">
        <v>162</v>
      </c>
      <c r="L266" s="182"/>
      <c r="M266" s="183" t="s">
        <v>1</v>
      </c>
      <c r="N266" s="184" t="s">
        <v>39</v>
      </c>
      <c r="O266" s="154">
        <v>0</v>
      </c>
      <c r="P266" s="154">
        <f>O266*H266</f>
        <v>0</v>
      </c>
      <c r="Q266" s="154">
        <v>6.7000000000000004E-2</v>
      </c>
      <c r="R266" s="154">
        <f>Q266*H266</f>
        <v>6.7000000000000004E-2</v>
      </c>
      <c r="S266" s="154">
        <v>0</v>
      </c>
      <c r="T266" s="155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6" t="s">
        <v>208</v>
      </c>
      <c r="AT266" s="156" t="s">
        <v>254</v>
      </c>
      <c r="AU266" s="156" t="s">
        <v>83</v>
      </c>
      <c r="AY266" s="17" t="s">
        <v>156</v>
      </c>
      <c r="BE266" s="157">
        <f>IF(N266="základní",J266,0)</f>
        <v>390.18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81</v>
      </c>
      <c r="BK266" s="157">
        <f>ROUND(I266*H266,2)</f>
        <v>390.18</v>
      </c>
      <c r="BL266" s="17" t="s">
        <v>163</v>
      </c>
      <c r="BM266" s="156" t="s">
        <v>935</v>
      </c>
    </row>
    <row r="267" spans="1:65" s="2" customFormat="1">
      <c r="A267" s="29"/>
      <c r="B267" s="30"/>
      <c r="C267" s="29"/>
      <c r="D267" s="158" t="s">
        <v>165</v>
      </c>
      <c r="E267" s="29"/>
      <c r="F267" s="159" t="s">
        <v>934</v>
      </c>
      <c r="G267" s="29"/>
      <c r="H267" s="29"/>
      <c r="I267" s="29"/>
      <c r="J267" s="29"/>
      <c r="K267" s="29"/>
      <c r="L267" s="30"/>
      <c r="M267" s="160"/>
      <c r="N267" s="161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7" t="s">
        <v>165</v>
      </c>
      <c r="AU267" s="17" t="s">
        <v>83</v>
      </c>
    </row>
    <row r="268" spans="1:65" s="13" customFormat="1">
      <c r="B268" s="162"/>
      <c r="D268" s="158" t="s">
        <v>167</v>
      </c>
      <c r="E268" s="163" t="s">
        <v>1</v>
      </c>
      <c r="F268" s="164" t="s">
        <v>936</v>
      </c>
      <c r="H268" s="165">
        <v>1</v>
      </c>
      <c r="L268" s="162"/>
      <c r="M268" s="166"/>
      <c r="N268" s="167"/>
      <c r="O268" s="167"/>
      <c r="P268" s="167"/>
      <c r="Q268" s="167"/>
      <c r="R268" s="167"/>
      <c r="S268" s="167"/>
      <c r="T268" s="168"/>
      <c r="AT268" s="163" t="s">
        <v>167</v>
      </c>
      <c r="AU268" s="163" t="s">
        <v>83</v>
      </c>
      <c r="AV268" s="13" t="s">
        <v>83</v>
      </c>
      <c r="AW268" s="13" t="s">
        <v>30</v>
      </c>
      <c r="AX268" s="13" t="s">
        <v>81</v>
      </c>
      <c r="AY268" s="163" t="s">
        <v>156</v>
      </c>
    </row>
    <row r="269" spans="1:65" s="2" customFormat="1" ht="16.5" customHeight="1">
      <c r="A269" s="29"/>
      <c r="B269" s="145"/>
      <c r="C269" s="176" t="s">
        <v>394</v>
      </c>
      <c r="D269" s="176" t="s">
        <v>254</v>
      </c>
      <c r="E269" s="177" t="s">
        <v>937</v>
      </c>
      <c r="F269" s="178" t="s">
        <v>938</v>
      </c>
      <c r="G269" s="179" t="s">
        <v>291</v>
      </c>
      <c r="H269" s="180">
        <v>5.5549999999999997</v>
      </c>
      <c r="I269" s="181">
        <v>166.38</v>
      </c>
      <c r="J269" s="181">
        <f>ROUND(I269*H269,2)</f>
        <v>924.24</v>
      </c>
      <c r="K269" s="178" t="s">
        <v>162</v>
      </c>
      <c r="L269" s="182"/>
      <c r="M269" s="183" t="s">
        <v>1</v>
      </c>
      <c r="N269" s="184" t="s">
        <v>39</v>
      </c>
      <c r="O269" s="154">
        <v>0</v>
      </c>
      <c r="P269" s="154">
        <f>O269*H269</f>
        <v>0</v>
      </c>
      <c r="Q269" s="154">
        <v>8.1000000000000003E-2</v>
      </c>
      <c r="R269" s="154">
        <f>Q269*H269</f>
        <v>0.44995499999999999</v>
      </c>
      <c r="S269" s="154">
        <v>0</v>
      </c>
      <c r="T269" s="155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6" t="s">
        <v>208</v>
      </c>
      <c r="AT269" s="156" t="s">
        <v>254</v>
      </c>
      <c r="AU269" s="156" t="s">
        <v>83</v>
      </c>
      <c r="AY269" s="17" t="s">
        <v>156</v>
      </c>
      <c r="BE269" s="157">
        <f>IF(N269="základní",J269,0)</f>
        <v>924.24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81</v>
      </c>
      <c r="BK269" s="157">
        <f>ROUND(I269*H269,2)</f>
        <v>924.24</v>
      </c>
      <c r="BL269" s="17" t="s">
        <v>163</v>
      </c>
      <c r="BM269" s="156" t="s">
        <v>939</v>
      </c>
    </row>
    <row r="270" spans="1:65" s="2" customFormat="1">
      <c r="A270" s="29"/>
      <c r="B270" s="30"/>
      <c r="C270" s="29"/>
      <c r="D270" s="158" t="s">
        <v>165</v>
      </c>
      <c r="E270" s="29"/>
      <c r="F270" s="159" t="s">
        <v>938</v>
      </c>
      <c r="G270" s="29"/>
      <c r="H270" s="29"/>
      <c r="I270" s="29"/>
      <c r="J270" s="29"/>
      <c r="K270" s="29"/>
      <c r="L270" s="30"/>
      <c r="M270" s="160"/>
      <c r="N270" s="161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165</v>
      </c>
      <c r="AU270" s="17" t="s">
        <v>83</v>
      </c>
    </row>
    <row r="271" spans="1:65" s="13" customFormat="1">
      <c r="B271" s="162"/>
      <c r="D271" s="158" t="s">
        <v>167</v>
      </c>
      <c r="E271" s="163" t="s">
        <v>1</v>
      </c>
      <c r="F271" s="164" t="s">
        <v>940</v>
      </c>
      <c r="H271" s="165">
        <v>5.5</v>
      </c>
      <c r="L271" s="162"/>
      <c r="M271" s="166"/>
      <c r="N271" s="167"/>
      <c r="O271" s="167"/>
      <c r="P271" s="167"/>
      <c r="Q271" s="167"/>
      <c r="R271" s="167"/>
      <c r="S271" s="167"/>
      <c r="T271" s="168"/>
      <c r="AT271" s="163" t="s">
        <v>167</v>
      </c>
      <c r="AU271" s="163" t="s">
        <v>83</v>
      </c>
      <c r="AV271" s="13" t="s">
        <v>83</v>
      </c>
      <c r="AW271" s="13" t="s">
        <v>30</v>
      </c>
      <c r="AX271" s="13" t="s">
        <v>81</v>
      </c>
      <c r="AY271" s="163" t="s">
        <v>156</v>
      </c>
    </row>
    <row r="272" spans="1:65" s="13" customFormat="1">
      <c r="B272" s="162"/>
      <c r="D272" s="158" t="s">
        <v>167</v>
      </c>
      <c r="F272" s="164" t="s">
        <v>941</v>
      </c>
      <c r="H272" s="165">
        <v>5.5549999999999997</v>
      </c>
      <c r="L272" s="162"/>
      <c r="M272" s="166"/>
      <c r="N272" s="167"/>
      <c r="O272" s="167"/>
      <c r="P272" s="167"/>
      <c r="Q272" s="167"/>
      <c r="R272" s="167"/>
      <c r="S272" s="167"/>
      <c r="T272" s="168"/>
      <c r="AT272" s="163" t="s">
        <v>167</v>
      </c>
      <c r="AU272" s="163" t="s">
        <v>83</v>
      </c>
      <c r="AV272" s="13" t="s">
        <v>83</v>
      </c>
      <c r="AW272" s="13" t="s">
        <v>3</v>
      </c>
      <c r="AX272" s="13" t="s">
        <v>81</v>
      </c>
      <c r="AY272" s="163" t="s">
        <v>156</v>
      </c>
    </row>
    <row r="273" spans="1:65" s="2" customFormat="1" ht="24" customHeight="1">
      <c r="A273" s="29"/>
      <c r="B273" s="145"/>
      <c r="C273" s="146" t="s">
        <v>400</v>
      </c>
      <c r="D273" s="146" t="s">
        <v>158</v>
      </c>
      <c r="E273" s="147" t="s">
        <v>327</v>
      </c>
      <c r="F273" s="148" t="s">
        <v>328</v>
      </c>
      <c r="G273" s="149" t="s">
        <v>291</v>
      </c>
      <c r="H273" s="150">
        <v>702.3</v>
      </c>
      <c r="I273" s="151">
        <v>388.09</v>
      </c>
      <c r="J273" s="151">
        <f>ROUND(I273*H273,2)</f>
        <v>272555.61</v>
      </c>
      <c r="K273" s="148" t="s">
        <v>162</v>
      </c>
      <c r="L273" s="30"/>
      <c r="M273" s="152" t="s">
        <v>1</v>
      </c>
      <c r="N273" s="153" t="s">
        <v>39</v>
      </c>
      <c r="O273" s="154">
        <v>0.216</v>
      </c>
      <c r="P273" s="154">
        <f>O273*H273</f>
        <v>151.6968</v>
      </c>
      <c r="Q273" s="154">
        <v>0.1295</v>
      </c>
      <c r="R273" s="154">
        <f>Q273*H273</f>
        <v>90.947850000000003</v>
      </c>
      <c r="S273" s="154">
        <v>0</v>
      </c>
      <c r="T273" s="155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6" t="s">
        <v>163</v>
      </c>
      <c r="AT273" s="156" t="s">
        <v>158</v>
      </c>
      <c r="AU273" s="156" t="s">
        <v>83</v>
      </c>
      <c r="AY273" s="17" t="s">
        <v>156</v>
      </c>
      <c r="BE273" s="157">
        <f>IF(N273="základní",J273,0)</f>
        <v>272555.61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81</v>
      </c>
      <c r="BK273" s="157">
        <f>ROUND(I273*H273,2)</f>
        <v>272555.61</v>
      </c>
      <c r="BL273" s="17" t="s">
        <v>163</v>
      </c>
      <c r="BM273" s="156" t="s">
        <v>942</v>
      </c>
    </row>
    <row r="274" spans="1:65" s="2" customFormat="1" ht="38.4">
      <c r="A274" s="29"/>
      <c r="B274" s="30"/>
      <c r="C274" s="29"/>
      <c r="D274" s="158" t="s">
        <v>165</v>
      </c>
      <c r="E274" s="29"/>
      <c r="F274" s="159" t="s">
        <v>330</v>
      </c>
      <c r="G274" s="29"/>
      <c r="H274" s="29"/>
      <c r="I274" s="29"/>
      <c r="J274" s="29"/>
      <c r="K274" s="29"/>
      <c r="L274" s="30"/>
      <c r="M274" s="160"/>
      <c r="N274" s="161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165</v>
      </c>
      <c r="AU274" s="17" t="s">
        <v>83</v>
      </c>
    </row>
    <row r="275" spans="1:65" s="13" customFormat="1">
      <c r="B275" s="162"/>
      <c r="D275" s="158" t="s">
        <v>167</v>
      </c>
      <c r="E275" s="163" t="s">
        <v>1</v>
      </c>
      <c r="F275" s="164" t="s">
        <v>943</v>
      </c>
      <c r="H275" s="165">
        <v>702.3</v>
      </c>
      <c r="L275" s="162"/>
      <c r="M275" s="166"/>
      <c r="N275" s="167"/>
      <c r="O275" s="167"/>
      <c r="P275" s="167"/>
      <c r="Q275" s="167"/>
      <c r="R275" s="167"/>
      <c r="S275" s="167"/>
      <c r="T275" s="168"/>
      <c r="AT275" s="163" t="s">
        <v>167</v>
      </c>
      <c r="AU275" s="163" t="s">
        <v>83</v>
      </c>
      <c r="AV275" s="13" t="s">
        <v>83</v>
      </c>
      <c r="AW275" s="13" t="s">
        <v>30</v>
      </c>
      <c r="AX275" s="13" t="s">
        <v>81</v>
      </c>
      <c r="AY275" s="163" t="s">
        <v>156</v>
      </c>
    </row>
    <row r="276" spans="1:65" s="2" customFormat="1" ht="16.5" customHeight="1">
      <c r="A276" s="29"/>
      <c r="B276" s="145"/>
      <c r="C276" s="176" t="s">
        <v>406</v>
      </c>
      <c r="D276" s="176" t="s">
        <v>254</v>
      </c>
      <c r="E276" s="177" t="s">
        <v>333</v>
      </c>
      <c r="F276" s="178" t="s">
        <v>334</v>
      </c>
      <c r="G276" s="179" t="s">
        <v>291</v>
      </c>
      <c r="H276" s="180">
        <v>709.32299999999998</v>
      </c>
      <c r="I276" s="181">
        <v>119.51</v>
      </c>
      <c r="J276" s="181">
        <f>ROUND(I276*H276,2)</f>
        <v>84771.19</v>
      </c>
      <c r="K276" s="178" t="s">
        <v>162</v>
      </c>
      <c r="L276" s="182"/>
      <c r="M276" s="183" t="s">
        <v>1</v>
      </c>
      <c r="N276" s="184" t="s">
        <v>39</v>
      </c>
      <c r="O276" s="154">
        <v>0</v>
      </c>
      <c r="P276" s="154">
        <f>O276*H276</f>
        <v>0</v>
      </c>
      <c r="Q276" s="154">
        <v>4.4999999999999998E-2</v>
      </c>
      <c r="R276" s="154">
        <f>Q276*H276</f>
        <v>31.919534999999996</v>
      </c>
      <c r="S276" s="154">
        <v>0</v>
      </c>
      <c r="T276" s="155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6" t="s">
        <v>208</v>
      </c>
      <c r="AT276" s="156" t="s">
        <v>254</v>
      </c>
      <c r="AU276" s="156" t="s">
        <v>83</v>
      </c>
      <c r="AY276" s="17" t="s">
        <v>156</v>
      </c>
      <c r="BE276" s="157">
        <f>IF(N276="základní",J276,0)</f>
        <v>84771.19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81</v>
      </c>
      <c r="BK276" s="157">
        <f>ROUND(I276*H276,2)</f>
        <v>84771.19</v>
      </c>
      <c r="BL276" s="17" t="s">
        <v>163</v>
      </c>
      <c r="BM276" s="156" t="s">
        <v>944</v>
      </c>
    </row>
    <row r="277" spans="1:65" s="2" customFormat="1">
      <c r="A277" s="29"/>
      <c r="B277" s="30"/>
      <c r="C277" s="29"/>
      <c r="D277" s="158" t="s">
        <v>165</v>
      </c>
      <c r="E277" s="29"/>
      <c r="F277" s="159" t="s">
        <v>334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165</v>
      </c>
      <c r="AU277" s="17" t="s">
        <v>83</v>
      </c>
    </row>
    <row r="278" spans="1:65" s="13" customFormat="1">
      <c r="B278" s="162"/>
      <c r="D278" s="158" t="s">
        <v>167</v>
      </c>
      <c r="E278" s="163" t="s">
        <v>1</v>
      </c>
      <c r="F278" s="164" t="s">
        <v>943</v>
      </c>
      <c r="H278" s="165">
        <v>702.3</v>
      </c>
      <c r="L278" s="162"/>
      <c r="M278" s="166"/>
      <c r="N278" s="167"/>
      <c r="O278" s="167"/>
      <c r="P278" s="167"/>
      <c r="Q278" s="167"/>
      <c r="R278" s="167"/>
      <c r="S278" s="167"/>
      <c r="T278" s="168"/>
      <c r="AT278" s="163" t="s">
        <v>167</v>
      </c>
      <c r="AU278" s="163" t="s">
        <v>83</v>
      </c>
      <c r="AV278" s="13" t="s">
        <v>83</v>
      </c>
      <c r="AW278" s="13" t="s">
        <v>30</v>
      </c>
      <c r="AX278" s="13" t="s">
        <v>81</v>
      </c>
      <c r="AY278" s="163" t="s">
        <v>156</v>
      </c>
    </row>
    <row r="279" spans="1:65" s="13" customFormat="1">
      <c r="B279" s="162"/>
      <c r="D279" s="158" t="s">
        <v>167</v>
      </c>
      <c r="F279" s="164" t="s">
        <v>945</v>
      </c>
      <c r="H279" s="165">
        <v>709.32299999999998</v>
      </c>
      <c r="L279" s="162"/>
      <c r="M279" s="166"/>
      <c r="N279" s="167"/>
      <c r="O279" s="167"/>
      <c r="P279" s="167"/>
      <c r="Q279" s="167"/>
      <c r="R279" s="167"/>
      <c r="S279" s="167"/>
      <c r="T279" s="168"/>
      <c r="AT279" s="163" t="s">
        <v>167</v>
      </c>
      <c r="AU279" s="163" t="s">
        <v>83</v>
      </c>
      <c r="AV279" s="13" t="s">
        <v>83</v>
      </c>
      <c r="AW279" s="13" t="s">
        <v>3</v>
      </c>
      <c r="AX279" s="13" t="s">
        <v>81</v>
      </c>
      <c r="AY279" s="163" t="s">
        <v>156</v>
      </c>
    </row>
    <row r="280" spans="1:65" s="2" customFormat="1" ht="24" customHeight="1">
      <c r="A280" s="29"/>
      <c r="B280" s="145"/>
      <c r="C280" s="146" t="s">
        <v>413</v>
      </c>
      <c r="D280" s="146" t="s">
        <v>158</v>
      </c>
      <c r="E280" s="147" t="s">
        <v>808</v>
      </c>
      <c r="F280" s="148" t="s">
        <v>809</v>
      </c>
      <c r="G280" s="149" t="s">
        <v>161</v>
      </c>
      <c r="H280" s="150">
        <v>0.68</v>
      </c>
      <c r="I280" s="151">
        <v>4390.16</v>
      </c>
      <c r="J280" s="151">
        <f>ROUND(I280*H280,2)</f>
        <v>2985.31</v>
      </c>
      <c r="K280" s="148" t="s">
        <v>162</v>
      </c>
      <c r="L280" s="30"/>
      <c r="M280" s="152" t="s">
        <v>1</v>
      </c>
      <c r="N280" s="153" t="s">
        <v>39</v>
      </c>
      <c r="O280" s="154">
        <v>3.6440000000000001</v>
      </c>
      <c r="P280" s="154">
        <f>O280*H280</f>
        <v>2.4779200000000001</v>
      </c>
      <c r="Q280" s="154">
        <v>2.2667199999999998</v>
      </c>
      <c r="R280" s="154">
        <f>Q280*H280</f>
        <v>1.5413695999999999</v>
      </c>
      <c r="S280" s="154">
        <v>0</v>
      </c>
      <c r="T280" s="155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6" t="s">
        <v>163</v>
      </c>
      <c r="AT280" s="156" t="s">
        <v>158</v>
      </c>
      <c r="AU280" s="156" t="s">
        <v>83</v>
      </c>
      <c r="AY280" s="17" t="s">
        <v>156</v>
      </c>
      <c r="BE280" s="157">
        <f>IF(N280="základní",J280,0)</f>
        <v>2985.31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81</v>
      </c>
      <c r="BK280" s="157">
        <f>ROUND(I280*H280,2)</f>
        <v>2985.31</v>
      </c>
      <c r="BL280" s="17" t="s">
        <v>163</v>
      </c>
      <c r="BM280" s="156" t="s">
        <v>946</v>
      </c>
    </row>
    <row r="281" spans="1:65" s="2" customFormat="1" ht="19.2">
      <c r="A281" s="29"/>
      <c r="B281" s="30"/>
      <c r="C281" s="29"/>
      <c r="D281" s="158" t="s">
        <v>165</v>
      </c>
      <c r="E281" s="29"/>
      <c r="F281" s="159" t="s">
        <v>811</v>
      </c>
      <c r="G281" s="29"/>
      <c r="H281" s="29"/>
      <c r="I281" s="29"/>
      <c r="J281" s="29"/>
      <c r="K281" s="29"/>
      <c r="L281" s="30"/>
      <c r="M281" s="160"/>
      <c r="N281" s="161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7" t="s">
        <v>165</v>
      </c>
      <c r="AU281" s="17" t="s">
        <v>83</v>
      </c>
    </row>
    <row r="282" spans="1:65" s="13" customFormat="1">
      <c r="B282" s="162"/>
      <c r="D282" s="158" t="s">
        <v>167</v>
      </c>
      <c r="E282" s="163" t="s">
        <v>1</v>
      </c>
      <c r="F282" s="164" t="s">
        <v>947</v>
      </c>
      <c r="H282" s="165">
        <v>0.68</v>
      </c>
      <c r="L282" s="162"/>
      <c r="M282" s="166"/>
      <c r="N282" s="167"/>
      <c r="O282" s="167"/>
      <c r="P282" s="167"/>
      <c r="Q282" s="167"/>
      <c r="R282" s="167"/>
      <c r="S282" s="167"/>
      <c r="T282" s="168"/>
      <c r="AT282" s="163" t="s">
        <v>167</v>
      </c>
      <c r="AU282" s="163" t="s">
        <v>83</v>
      </c>
      <c r="AV282" s="13" t="s">
        <v>83</v>
      </c>
      <c r="AW282" s="13" t="s">
        <v>30</v>
      </c>
      <c r="AX282" s="13" t="s">
        <v>81</v>
      </c>
      <c r="AY282" s="163" t="s">
        <v>156</v>
      </c>
    </row>
    <row r="283" spans="1:65" s="2" customFormat="1" ht="24" customHeight="1">
      <c r="A283" s="29"/>
      <c r="B283" s="145"/>
      <c r="C283" s="146" t="s">
        <v>418</v>
      </c>
      <c r="D283" s="146" t="s">
        <v>158</v>
      </c>
      <c r="E283" s="147" t="s">
        <v>821</v>
      </c>
      <c r="F283" s="148" t="s">
        <v>822</v>
      </c>
      <c r="G283" s="149" t="s">
        <v>291</v>
      </c>
      <c r="H283" s="150">
        <v>44.7</v>
      </c>
      <c r="I283" s="151">
        <v>79.75</v>
      </c>
      <c r="J283" s="151">
        <f>ROUND(I283*H283,2)</f>
        <v>3564.83</v>
      </c>
      <c r="K283" s="148" t="s">
        <v>162</v>
      </c>
      <c r="L283" s="30"/>
      <c r="M283" s="152" t="s">
        <v>1</v>
      </c>
      <c r="N283" s="153" t="s">
        <v>39</v>
      </c>
      <c r="O283" s="154">
        <v>0.186</v>
      </c>
      <c r="P283" s="154">
        <f>O283*H283</f>
        <v>8.3141999999999996</v>
      </c>
      <c r="Q283" s="154">
        <v>6.0999999999999997E-4</v>
      </c>
      <c r="R283" s="154">
        <f>Q283*H283</f>
        <v>2.7267E-2</v>
      </c>
      <c r="S283" s="154">
        <v>0</v>
      </c>
      <c r="T283" s="155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6" t="s">
        <v>163</v>
      </c>
      <c r="AT283" s="156" t="s">
        <v>158</v>
      </c>
      <c r="AU283" s="156" t="s">
        <v>83</v>
      </c>
      <c r="AY283" s="17" t="s">
        <v>156</v>
      </c>
      <c r="BE283" s="157">
        <f>IF(N283="základní",J283,0)</f>
        <v>3564.83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81</v>
      </c>
      <c r="BK283" s="157">
        <f>ROUND(I283*H283,2)</f>
        <v>3564.83</v>
      </c>
      <c r="BL283" s="17" t="s">
        <v>163</v>
      </c>
      <c r="BM283" s="156" t="s">
        <v>948</v>
      </c>
    </row>
    <row r="284" spans="1:65" s="2" customFormat="1" ht="38.4">
      <c r="A284" s="29"/>
      <c r="B284" s="30"/>
      <c r="C284" s="29"/>
      <c r="D284" s="158" t="s">
        <v>165</v>
      </c>
      <c r="E284" s="29"/>
      <c r="F284" s="159" t="s">
        <v>824</v>
      </c>
      <c r="G284" s="29"/>
      <c r="H284" s="29"/>
      <c r="I284" s="29"/>
      <c r="J284" s="29"/>
      <c r="K284" s="29"/>
      <c r="L284" s="30"/>
      <c r="M284" s="160"/>
      <c r="N284" s="161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165</v>
      </c>
      <c r="AU284" s="17" t="s">
        <v>83</v>
      </c>
    </row>
    <row r="285" spans="1:65" s="13" customFormat="1">
      <c r="B285" s="162"/>
      <c r="D285" s="158" t="s">
        <v>167</v>
      </c>
      <c r="E285" s="163" t="s">
        <v>1</v>
      </c>
      <c r="F285" s="164" t="s">
        <v>949</v>
      </c>
      <c r="H285" s="165">
        <v>44.7</v>
      </c>
      <c r="L285" s="162"/>
      <c r="M285" s="166"/>
      <c r="N285" s="167"/>
      <c r="O285" s="167"/>
      <c r="P285" s="167"/>
      <c r="Q285" s="167"/>
      <c r="R285" s="167"/>
      <c r="S285" s="167"/>
      <c r="T285" s="168"/>
      <c r="AT285" s="163" t="s">
        <v>167</v>
      </c>
      <c r="AU285" s="163" t="s">
        <v>83</v>
      </c>
      <c r="AV285" s="13" t="s">
        <v>83</v>
      </c>
      <c r="AW285" s="13" t="s">
        <v>30</v>
      </c>
      <c r="AX285" s="13" t="s">
        <v>81</v>
      </c>
      <c r="AY285" s="163" t="s">
        <v>156</v>
      </c>
    </row>
    <row r="286" spans="1:65" s="2" customFormat="1" ht="16.5" customHeight="1">
      <c r="A286" s="29"/>
      <c r="B286" s="145"/>
      <c r="C286" s="146" t="s">
        <v>310</v>
      </c>
      <c r="D286" s="146" t="s">
        <v>158</v>
      </c>
      <c r="E286" s="147" t="s">
        <v>950</v>
      </c>
      <c r="F286" s="148" t="s">
        <v>951</v>
      </c>
      <c r="G286" s="149" t="s">
        <v>291</v>
      </c>
      <c r="H286" s="150">
        <v>39</v>
      </c>
      <c r="I286" s="151">
        <v>62.67</v>
      </c>
      <c r="J286" s="151">
        <f>ROUND(I286*H286,2)</f>
        <v>2444.13</v>
      </c>
      <c r="K286" s="148" t="s">
        <v>162</v>
      </c>
      <c r="L286" s="30"/>
      <c r="M286" s="152" t="s">
        <v>1</v>
      </c>
      <c r="N286" s="153" t="s">
        <v>39</v>
      </c>
      <c r="O286" s="154">
        <v>0.155</v>
      </c>
      <c r="P286" s="154">
        <f>O286*H286</f>
        <v>6.0449999999999999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6" t="s">
        <v>163</v>
      </c>
      <c r="AT286" s="156" t="s">
        <v>158</v>
      </c>
      <c r="AU286" s="156" t="s">
        <v>83</v>
      </c>
      <c r="AY286" s="17" t="s">
        <v>156</v>
      </c>
      <c r="BE286" s="157">
        <f>IF(N286="základní",J286,0)</f>
        <v>2444.13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81</v>
      </c>
      <c r="BK286" s="157">
        <f>ROUND(I286*H286,2)</f>
        <v>2444.13</v>
      </c>
      <c r="BL286" s="17" t="s">
        <v>163</v>
      </c>
      <c r="BM286" s="156" t="s">
        <v>952</v>
      </c>
    </row>
    <row r="287" spans="1:65" s="2" customFormat="1" ht="19.2">
      <c r="A287" s="29"/>
      <c r="B287" s="30"/>
      <c r="C287" s="29"/>
      <c r="D287" s="158" t="s">
        <v>165</v>
      </c>
      <c r="E287" s="29"/>
      <c r="F287" s="159" t="s">
        <v>953</v>
      </c>
      <c r="G287" s="29"/>
      <c r="H287" s="29"/>
      <c r="I287" s="29"/>
      <c r="J287" s="29"/>
      <c r="K287" s="29"/>
      <c r="L287" s="30"/>
      <c r="M287" s="160"/>
      <c r="N287" s="161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7" t="s">
        <v>165</v>
      </c>
      <c r="AU287" s="17" t="s">
        <v>83</v>
      </c>
    </row>
    <row r="288" spans="1:65" s="13" customFormat="1">
      <c r="B288" s="162"/>
      <c r="D288" s="158" t="s">
        <v>167</v>
      </c>
      <c r="E288" s="163" t="s">
        <v>1</v>
      </c>
      <c r="F288" s="164" t="s">
        <v>394</v>
      </c>
      <c r="H288" s="165">
        <v>39</v>
      </c>
      <c r="L288" s="162"/>
      <c r="M288" s="166"/>
      <c r="N288" s="167"/>
      <c r="O288" s="167"/>
      <c r="P288" s="167"/>
      <c r="Q288" s="167"/>
      <c r="R288" s="167"/>
      <c r="S288" s="167"/>
      <c r="T288" s="168"/>
      <c r="AT288" s="163" t="s">
        <v>167</v>
      </c>
      <c r="AU288" s="163" t="s">
        <v>83</v>
      </c>
      <c r="AV288" s="13" t="s">
        <v>83</v>
      </c>
      <c r="AW288" s="13" t="s">
        <v>30</v>
      </c>
      <c r="AX288" s="13" t="s">
        <v>81</v>
      </c>
      <c r="AY288" s="163" t="s">
        <v>156</v>
      </c>
    </row>
    <row r="289" spans="1:65" s="2" customFormat="1" ht="16.5" customHeight="1">
      <c r="A289" s="29"/>
      <c r="B289" s="145"/>
      <c r="C289" s="146" t="s">
        <v>429</v>
      </c>
      <c r="D289" s="146" t="s">
        <v>158</v>
      </c>
      <c r="E289" s="147" t="s">
        <v>825</v>
      </c>
      <c r="F289" s="148" t="s">
        <v>826</v>
      </c>
      <c r="G289" s="149" t="s">
        <v>291</v>
      </c>
      <c r="H289" s="150">
        <v>24</v>
      </c>
      <c r="I289" s="151">
        <v>121.24</v>
      </c>
      <c r="J289" s="151">
        <f>ROUND(I289*H289,2)</f>
        <v>2909.76</v>
      </c>
      <c r="K289" s="148" t="s">
        <v>162</v>
      </c>
      <c r="L289" s="30"/>
      <c r="M289" s="152" t="s">
        <v>1</v>
      </c>
      <c r="N289" s="153" t="s">
        <v>39</v>
      </c>
      <c r="O289" s="154">
        <v>0.30499999999999999</v>
      </c>
      <c r="P289" s="154">
        <f>O289*H289</f>
        <v>7.32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6" t="s">
        <v>163</v>
      </c>
      <c r="AT289" s="156" t="s">
        <v>158</v>
      </c>
      <c r="AU289" s="156" t="s">
        <v>83</v>
      </c>
      <c r="AY289" s="17" t="s">
        <v>156</v>
      </c>
      <c r="BE289" s="157">
        <f>IF(N289="základní",J289,0)</f>
        <v>2909.76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81</v>
      </c>
      <c r="BK289" s="157">
        <f>ROUND(I289*H289,2)</f>
        <v>2909.76</v>
      </c>
      <c r="BL289" s="17" t="s">
        <v>163</v>
      </c>
      <c r="BM289" s="156" t="s">
        <v>954</v>
      </c>
    </row>
    <row r="290" spans="1:65" s="2" customFormat="1" ht="19.2">
      <c r="A290" s="29"/>
      <c r="B290" s="30"/>
      <c r="C290" s="29"/>
      <c r="D290" s="158" t="s">
        <v>165</v>
      </c>
      <c r="E290" s="29"/>
      <c r="F290" s="159" t="s">
        <v>828</v>
      </c>
      <c r="G290" s="29"/>
      <c r="H290" s="29"/>
      <c r="I290" s="29"/>
      <c r="J290" s="29"/>
      <c r="K290" s="29"/>
      <c r="L290" s="30"/>
      <c r="M290" s="160"/>
      <c r="N290" s="161"/>
      <c r="O290" s="55"/>
      <c r="P290" s="55"/>
      <c r="Q290" s="55"/>
      <c r="R290" s="55"/>
      <c r="S290" s="55"/>
      <c r="T290" s="5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T290" s="17" t="s">
        <v>165</v>
      </c>
      <c r="AU290" s="17" t="s">
        <v>83</v>
      </c>
    </row>
    <row r="291" spans="1:65" s="13" customFormat="1">
      <c r="B291" s="162"/>
      <c r="D291" s="158" t="s">
        <v>167</v>
      </c>
      <c r="E291" s="163" t="s">
        <v>1</v>
      </c>
      <c r="F291" s="164" t="s">
        <v>305</v>
      </c>
      <c r="H291" s="165">
        <v>24</v>
      </c>
      <c r="L291" s="162"/>
      <c r="M291" s="166"/>
      <c r="N291" s="167"/>
      <c r="O291" s="167"/>
      <c r="P291" s="167"/>
      <c r="Q291" s="167"/>
      <c r="R291" s="167"/>
      <c r="S291" s="167"/>
      <c r="T291" s="168"/>
      <c r="AT291" s="163" t="s">
        <v>167</v>
      </c>
      <c r="AU291" s="163" t="s">
        <v>83</v>
      </c>
      <c r="AV291" s="13" t="s">
        <v>83</v>
      </c>
      <c r="AW291" s="13" t="s">
        <v>30</v>
      </c>
      <c r="AX291" s="13" t="s">
        <v>81</v>
      </c>
      <c r="AY291" s="163" t="s">
        <v>156</v>
      </c>
    </row>
    <row r="292" spans="1:65" s="2" customFormat="1" ht="24" customHeight="1">
      <c r="A292" s="29"/>
      <c r="B292" s="145"/>
      <c r="C292" s="146" t="s">
        <v>435</v>
      </c>
      <c r="D292" s="146" t="s">
        <v>158</v>
      </c>
      <c r="E292" s="147" t="s">
        <v>349</v>
      </c>
      <c r="F292" s="148" t="s">
        <v>350</v>
      </c>
      <c r="G292" s="149" t="s">
        <v>225</v>
      </c>
      <c r="H292" s="150">
        <v>6.7</v>
      </c>
      <c r="I292" s="151">
        <v>28.22</v>
      </c>
      <c r="J292" s="151">
        <f>ROUND(I292*H292,2)</f>
        <v>189.07</v>
      </c>
      <c r="K292" s="148" t="s">
        <v>162</v>
      </c>
      <c r="L292" s="30"/>
      <c r="M292" s="152" t="s">
        <v>1</v>
      </c>
      <c r="N292" s="153" t="s">
        <v>39</v>
      </c>
      <c r="O292" s="154">
        <v>0.1</v>
      </c>
      <c r="P292" s="154">
        <f>O292*H292</f>
        <v>0.67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6" t="s">
        <v>163</v>
      </c>
      <c r="AT292" s="156" t="s">
        <v>158</v>
      </c>
      <c r="AU292" s="156" t="s">
        <v>83</v>
      </c>
      <c r="AY292" s="17" t="s">
        <v>156</v>
      </c>
      <c r="BE292" s="157">
        <f>IF(N292="základní",J292,0)</f>
        <v>189.07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7" t="s">
        <v>81</v>
      </c>
      <c r="BK292" s="157">
        <f>ROUND(I292*H292,2)</f>
        <v>189.07</v>
      </c>
      <c r="BL292" s="17" t="s">
        <v>163</v>
      </c>
      <c r="BM292" s="156" t="s">
        <v>955</v>
      </c>
    </row>
    <row r="293" spans="1:65" s="2" customFormat="1" ht="48">
      <c r="A293" s="29"/>
      <c r="B293" s="30"/>
      <c r="C293" s="29"/>
      <c r="D293" s="158" t="s">
        <v>165</v>
      </c>
      <c r="E293" s="29"/>
      <c r="F293" s="159" t="s">
        <v>352</v>
      </c>
      <c r="G293" s="29"/>
      <c r="H293" s="29"/>
      <c r="I293" s="29"/>
      <c r="J293" s="29"/>
      <c r="K293" s="29"/>
      <c r="L293" s="30"/>
      <c r="M293" s="160"/>
      <c r="N293" s="161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165</v>
      </c>
      <c r="AU293" s="17" t="s">
        <v>83</v>
      </c>
    </row>
    <row r="294" spans="1:65" s="13" customFormat="1">
      <c r="B294" s="162"/>
      <c r="D294" s="158" t="s">
        <v>167</v>
      </c>
      <c r="E294" s="163" t="s">
        <v>1</v>
      </c>
      <c r="F294" s="164" t="s">
        <v>956</v>
      </c>
      <c r="H294" s="165">
        <v>6.7</v>
      </c>
      <c r="L294" s="162"/>
      <c r="M294" s="166"/>
      <c r="N294" s="167"/>
      <c r="O294" s="167"/>
      <c r="P294" s="167"/>
      <c r="Q294" s="167"/>
      <c r="R294" s="167"/>
      <c r="S294" s="167"/>
      <c r="T294" s="168"/>
      <c r="AT294" s="163" t="s">
        <v>167</v>
      </c>
      <c r="AU294" s="163" t="s">
        <v>83</v>
      </c>
      <c r="AV294" s="13" t="s">
        <v>83</v>
      </c>
      <c r="AW294" s="13" t="s">
        <v>30</v>
      </c>
      <c r="AX294" s="13" t="s">
        <v>81</v>
      </c>
      <c r="AY294" s="163" t="s">
        <v>156</v>
      </c>
    </row>
    <row r="295" spans="1:65" s="12" customFormat="1" ht="20.85" customHeight="1">
      <c r="B295" s="133"/>
      <c r="D295" s="134" t="s">
        <v>73</v>
      </c>
      <c r="E295" s="143" t="s">
        <v>354</v>
      </c>
      <c r="F295" s="143" t="s">
        <v>355</v>
      </c>
      <c r="J295" s="144">
        <f>BK295</f>
        <v>16504.36</v>
      </c>
      <c r="L295" s="133"/>
      <c r="M295" s="137"/>
      <c r="N295" s="138"/>
      <c r="O295" s="138"/>
      <c r="P295" s="139">
        <f>SUM(P296:P320)</f>
        <v>35.361159999999998</v>
      </c>
      <c r="Q295" s="138"/>
      <c r="R295" s="139">
        <f>SUM(R296:R320)</f>
        <v>3.7500000000000003E-5</v>
      </c>
      <c r="S295" s="138"/>
      <c r="T295" s="140">
        <f>SUM(T296:T320)</f>
        <v>71.362899999999996</v>
      </c>
      <c r="AR295" s="134" t="s">
        <v>81</v>
      </c>
      <c r="AT295" s="141" t="s">
        <v>73</v>
      </c>
      <c r="AU295" s="141" t="s">
        <v>83</v>
      </c>
      <c r="AY295" s="134" t="s">
        <v>156</v>
      </c>
      <c r="BK295" s="142">
        <f>SUM(BK296:BK320)</f>
        <v>16504.36</v>
      </c>
    </row>
    <row r="296" spans="1:65" s="2" customFormat="1" ht="24" customHeight="1">
      <c r="A296" s="29"/>
      <c r="B296" s="145"/>
      <c r="C296" s="146" t="s">
        <v>712</v>
      </c>
      <c r="D296" s="146" t="s">
        <v>158</v>
      </c>
      <c r="E296" s="147" t="s">
        <v>362</v>
      </c>
      <c r="F296" s="148" t="s">
        <v>363</v>
      </c>
      <c r="G296" s="149" t="s">
        <v>225</v>
      </c>
      <c r="H296" s="150">
        <v>6.7</v>
      </c>
      <c r="I296" s="151">
        <v>105.37</v>
      </c>
      <c r="J296" s="151">
        <f>ROUND(I296*H296,2)</f>
        <v>705.98</v>
      </c>
      <c r="K296" s="148" t="s">
        <v>162</v>
      </c>
      <c r="L296" s="30"/>
      <c r="M296" s="152" t="s">
        <v>1</v>
      </c>
      <c r="N296" s="153" t="s">
        <v>39</v>
      </c>
      <c r="O296" s="154">
        <v>0.30599999999999999</v>
      </c>
      <c r="P296" s="154">
        <f>O296*H296</f>
        <v>2.0501999999999998</v>
      </c>
      <c r="Q296" s="154">
        <v>0</v>
      </c>
      <c r="R296" s="154">
        <f>Q296*H296</f>
        <v>0</v>
      </c>
      <c r="S296" s="154">
        <v>0.48</v>
      </c>
      <c r="T296" s="155">
        <f>S296*H296</f>
        <v>3.2159999999999997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6" t="s">
        <v>163</v>
      </c>
      <c r="AT296" s="156" t="s">
        <v>158</v>
      </c>
      <c r="AU296" s="156" t="s">
        <v>178</v>
      </c>
      <c r="AY296" s="17" t="s">
        <v>156</v>
      </c>
      <c r="BE296" s="157">
        <f>IF(N296="základní",J296,0)</f>
        <v>705.98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81</v>
      </c>
      <c r="BK296" s="157">
        <f>ROUND(I296*H296,2)</f>
        <v>705.98</v>
      </c>
      <c r="BL296" s="17" t="s">
        <v>163</v>
      </c>
      <c r="BM296" s="156" t="s">
        <v>957</v>
      </c>
    </row>
    <row r="297" spans="1:65" s="2" customFormat="1" ht="28.8">
      <c r="A297" s="29"/>
      <c r="B297" s="30"/>
      <c r="C297" s="29"/>
      <c r="D297" s="158" t="s">
        <v>165</v>
      </c>
      <c r="E297" s="29"/>
      <c r="F297" s="159" t="s">
        <v>365</v>
      </c>
      <c r="G297" s="29"/>
      <c r="H297" s="29"/>
      <c r="I297" s="29"/>
      <c r="J297" s="29"/>
      <c r="K297" s="29"/>
      <c r="L297" s="30"/>
      <c r="M297" s="160"/>
      <c r="N297" s="161"/>
      <c r="O297" s="55"/>
      <c r="P297" s="55"/>
      <c r="Q297" s="55"/>
      <c r="R297" s="55"/>
      <c r="S297" s="55"/>
      <c r="T297" s="5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165</v>
      </c>
      <c r="AU297" s="17" t="s">
        <v>178</v>
      </c>
    </row>
    <row r="298" spans="1:65" s="2" customFormat="1" ht="19.2">
      <c r="A298" s="29"/>
      <c r="B298" s="30"/>
      <c r="C298" s="29"/>
      <c r="D298" s="158" t="s">
        <v>366</v>
      </c>
      <c r="E298" s="29"/>
      <c r="F298" s="185" t="s">
        <v>367</v>
      </c>
      <c r="G298" s="29"/>
      <c r="H298" s="29"/>
      <c r="I298" s="29"/>
      <c r="J298" s="29"/>
      <c r="K298" s="29"/>
      <c r="L298" s="30"/>
      <c r="M298" s="160"/>
      <c r="N298" s="161"/>
      <c r="O298" s="55"/>
      <c r="P298" s="55"/>
      <c r="Q298" s="55"/>
      <c r="R298" s="55"/>
      <c r="S298" s="55"/>
      <c r="T298" s="56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7" t="s">
        <v>366</v>
      </c>
      <c r="AU298" s="17" t="s">
        <v>178</v>
      </c>
    </row>
    <row r="299" spans="1:65" s="13" customFormat="1">
      <c r="B299" s="162"/>
      <c r="D299" s="158" t="s">
        <v>167</v>
      </c>
      <c r="E299" s="163" t="s">
        <v>1</v>
      </c>
      <c r="F299" s="164" t="s">
        <v>958</v>
      </c>
      <c r="H299" s="165">
        <v>6.7</v>
      </c>
      <c r="L299" s="162"/>
      <c r="M299" s="166"/>
      <c r="N299" s="167"/>
      <c r="O299" s="167"/>
      <c r="P299" s="167"/>
      <c r="Q299" s="167"/>
      <c r="R299" s="167"/>
      <c r="S299" s="167"/>
      <c r="T299" s="168"/>
      <c r="AT299" s="163" t="s">
        <v>167</v>
      </c>
      <c r="AU299" s="163" t="s">
        <v>178</v>
      </c>
      <c r="AV299" s="13" t="s">
        <v>83</v>
      </c>
      <c r="AW299" s="13" t="s">
        <v>30</v>
      </c>
      <c r="AX299" s="13" t="s">
        <v>81</v>
      </c>
      <c r="AY299" s="163" t="s">
        <v>156</v>
      </c>
    </row>
    <row r="300" spans="1:65" s="2" customFormat="1" ht="24" customHeight="1">
      <c r="A300" s="29"/>
      <c r="B300" s="145"/>
      <c r="C300" s="146" t="s">
        <v>715</v>
      </c>
      <c r="D300" s="146" t="s">
        <v>158</v>
      </c>
      <c r="E300" s="147" t="s">
        <v>700</v>
      </c>
      <c r="F300" s="148" t="s">
        <v>701</v>
      </c>
      <c r="G300" s="149" t="s">
        <v>225</v>
      </c>
      <c r="H300" s="150">
        <v>7.75</v>
      </c>
      <c r="I300" s="151">
        <v>64.91</v>
      </c>
      <c r="J300" s="151">
        <f>ROUND(I300*H300,2)</f>
        <v>503.05</v>
      </c>
      <c r="K300" s="148" t="s">
        <v>162</v>
      </c>
      <c r="L300" s="30"/>
      <c r="M300" s="152" t="s">
        <v>1</v>
      </c>
      <c r="N300" s="153" t="s">
        <v>39</v>
      </c>
      <c r="O300" s="154">
        <v>0.20799999999999999</v>
      </c>
      <c r="P300" s="154">
        <f>O300*H300</f>
        <v>1.6119999999999999</v>
      </c>
      <c r="Q300" s="154">
        <v>0</v>
      </c>
      <c r="R300" s="154">
        <f>Q300*H300</f>
        <v>0</v>
      </c>
      <c r="S300" s="154">
        <v>0.255</v>
      </c>
      <c r="T300" s="155">
        <f>S300*H300</f>
        <v>1.9762500000000001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6" t="s">
        <v>163</v>
      </c>
      <c r="AT300" s="156" t="s">
        <v>158</v>
      </c>
      <c r="AU300" s="156" t="s">
        <v>178</v>
      </c>
      <c r="AY300" s="17" t="s">
        <v>156</v>
      </c>
      <c r="BE300" s="157">
        <f>IF(N300="základní",J300,0)</f>
        <v>503.05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81</v>
      </c>
      <c r="BK300" s="157">
        <f>ROUND(I300*H300,2)</f>
        <v>503.05</v>
      </c>
      <c r="BL300" s="17" t="s">
        <v>163</v>
      </c>
      <c r="BM300" s="156" t="s">
        <v>959</v>
      </c>
    </row>
    <row r="301" spans="1:65" s="2" customFormat="1" ht="48">
      <c r="A301" s="29"/>
      <c r="B301" s="30"/>
      <c r="C301" s="29"/>
      <c r="D301" s="158" t="s">
        <v>165</v>
      </c>
      <c r="E301" s="29"/>
      <c r="F301" s="159" t="s">
        <v>703</v>
      </c>
      <c r="G301" s="29"/>
      <c r="H301" s="29"/>
      <c r="I301" s="29"/>
      <c r="J301" s="29"/>
      <c r="K301" s="29"/>
      <c r="L301" s="30"/>
      <c r="M301" s="160"/>
      <c r="N301" s="161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7" t="s">
        <v>165</v>
      </c>
      <c r="AU301" s="17" t="s">
        <v>178</v>
      </c>
    </row>
    <row r="302" spans="1:65" s="13" customFormat="1">
      <c r="B302" s="162"/>
      <c r="D302" s="158" t="s">
        <v>167</v>
      </c>
      <c r="E302" s="163" t="s">
        <v>1</v>
      </c>
      <c r="F302" s="164" t="s">
        <v>960</v>
      </c>
      <c r="H302" s="165">
        <v>7.75</v>
      </c>
      <c r="L302" s="162"/>
      <c r="M302" s="166"/>
      <c r="N302" s="167"/>
      <c r="O302" s="167"/>
      <c r="P302" s="167"/>
      <c r="Q302" s="167"/>
      <c r="R302" s="167"/>
      <c r="S302" s="167"/>
      <c r="T302" s="168"/>
      <c r="AT302" s="163" t="s">
        <v>167</v>
      </c>
      <c r="AU302" s="163" t="s">
        <v>178</v>
      </c>
      <c r="AV302" s="13" t="s">
        <v>83</v>
      </c>
      <c r="AW302" s="13" t="s">
        <v>30</v>
      </c>
      <c r="AX302" s="13" t="s">
        <v>81</v>
      </c>
      <c r="AY302" s="163" t="s">
        <v>156</v>
      </c>
    </row>
    <row r="303" spans="1:65" s="2" customFormat="1" ht="24" customHeight="1">
      <c r="A303" s="29"/>
      <c r="B303" s="145"/>
      <c r="C303" s="146" t="s">
        <v>717</v>
      </c>
      <c r="D303" s="146" t="s">
        <v>158</v>
      </c>
      <c r="E303" s="147" t="s">
        <v>370</v>
      </c>
      <c r="F303" s="148" t="s">
        <v>371</v>
      </c>
      <c r="G303" s="149" t="s">
        <v>225</v>
      </c>
      <c r="H303" s="150">
        <v>187.06</v>
      </c>
      <c r="I303" s="151">
        <v>52.83</v>
      </c>
      <c r="J303" s="151">
        <f>ROUND(I303*H303,2)</f>
        <v>9882.3799999999992</v>
      </c>
      <c r="K303" s="148" t="s">
        <v>162</v>
      </c>
      <c r="L303" s="30"/>
      <c r="M303" s="152" t="s">
        <v>1</v>
      </c>
      <c r="N303" s="153" t="s">
        <v>39</v>
      </c>
      <c r="O303" s="154">
        <v>0.11600000000000001</v>
      </c>
      <c r="P303" s="154">
        <f>O303*H303</f>
        <v>21.698960000000003</v>
      </c>
      <c r="Q303" s="154">
        <v>0</v>
      </c>
      <c r="R303" s="154">
        <f>Q303*H303</f>
        <v>0</v>
      </c>
      <c r="S303" s="154">
        <v>0.28999999999999998</v>
      </c>
      <c r="T303" s="155">
        <f>S303*H303</f>
        <v>54.247399999999999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6" t="s">
        <v>163</v>
      </c>
      <c r="AT303" s="156" t="s">
        <v>158</v>
      </c>
      <c r="AU303" s="156" t="s">
        <v>178</v>
      </c>
      <c r="AY303" s="17" t="s">
        <v>156</v>
      </c>
      <c r="BE303" s="157">
        <f>IF(N303="základní",J303,0)</f>
        <v>9882.3799999999992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7" t="s">
        <v>81</v>
      </c>
      <c r="BK303" s="157">
        <f>ROUND(I303*H303,2)</f>
        <v>9882.3799999999992</v>
      </c>
      <c r="BL303" s="17" t="s">
        <v>163</v>
      </c>
      <c r="BM303" s="156" t="s">
        <v>961</v>
      </c>
    </row>
    <row r="304" spans="1:65" s="2" customFormat="1" ht="38.4">
      <c r="A304" s="29"/>
      <c r="B304" s="30"/>
      <c r="C304" s="29"/>
      <c r="D304" s="158" t="s">
        <v>165</v>
      </c>
      <c r="E304" s="29"/>
      <c r="F304" s="159" t="s">
        <v>373</v>
      </c>
      <c r="G304" s="29"/>
      <c r="H304" s="29"/>
      <c r="I304" s="29"/>
      <c r="J304" s="29"/>
      <c r="K304" s="29"/>
      <c r="L304" s="30"/>
      <c r="M304" s="160"/>
      <c r="N304" s="161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165</v>
      </c>
      <c r="AU304" s="17" t="s">
        <v>178</v>
      </c>
    </row>
    <row r="305" spans="1:65" s="13" customFormat="1">
      <c r="B305" s="162"/>
      <c r="D305" s="158" t="s">
        <v>167</v>
      </c>
      <c r="E305" s="163" t="s">
        <v>1</v>
      </c>
      <c r="F305" s="164" t="s">
        <v>962</v>
      </c>
      <c r="H305" s="165">
        <v>48.4</v>
      </c>
      <c r="L305" s="162"/>
      <c r="M305" s="166"/>
      <c r="N305" s="167"/>
      <c r="O305" s="167"/>
      <c r="P305" s="167"/>
      <c r="Q305" s="167"/>
      <c r="R305" s="167"/>
      <c r="S305" s="167"/>
      <c r="T305" s="168"/>
      <c r="AT305" s="163" t="s">
        <v>167</v>
      </c>
      <c r="AU305" s="163" t="s">
        <v>178</v>
      </c>
      <c r="AV305" s="13" t="s">
        <v>83</v>
      </c>
      <c r="AW305" s="13" t="s">
        <v>30</v>
      </c>
      <c r="AX305" s="13" t="s">
        <v>74</v>
      </c>
      <c r="AY305" s="163" t="s">
        <v>156</v>
      </c>
    </row>
    <row r="306" spans="1:65" s="13" customFormat="1">
      <c r="B306" s="162"/>
      <c r="D306" s="158" t="s">
        <v>167</v>
      </c>
      <c r="E306" s="163" t="s">
        <v>1</v>
      </c>
      <c r="F306" s="164" t="s">
        <v>963</v>
      </c>
      <c r="H306" s="165">
        <v>168.76</v>
      </c>
      <c r="L306" s="162"/>
      <c r="M306" s="166"/>
      <c r="N306" s="167"/>
      <c r="O306" s="167"/>
      <c r="P306" s="167"/>
      <c r="Q306" s="167"/>
      <c r="R306" s="167"/>
      <c r="S306" s="167"/>
      <c r="T306" s="168"/>
      <c r="AT306" s="163" t="s">
        <v>167</v>
      </c>
      <c r="AU306" s="163" t="s">
        <v>178</v>
      </c>
      <c r="AV306" s="13" t="s">
        <v>83</v>
      </c>
      <c r="AW306" s="13" t="s">
        <v>30</v>
      </c>
      <c r="AX306" s="13" t="s">
        <v>74</v>
      </c>
      <c r="AY306" s="163" t="s">
        <v>156</v>
      </c>
    </row>
    <row r="307" spans="1:65" s="13" customFormat="1">
      <c r="B307" s="162"/>
      <c r="D307" s="158" t="s">
        <v>167</v>
      </c>
      <c r="E307" s="163" t="s">
        <v>1</v>
      </c>
      <c r="F307" s="164" t="s">
        <v>964</v>
      </c>
      <c r="H307" s="165">
        <v>-30.1</v>
      </c>
      <c r="L307" s="162"/>
      <c r="M307" s="166"/>
      <c r="N307" s="167"/>
      <c r="O307" s="167"/>
      <c r="P307" s="167"/>
      <c r="Q307" s="167"/>
      <c r="R307" s="167"/>
      <c r="S307" s="167"/>
      <c r="T307" s="168"/>
      <c r="AT307" s="163" t="s">
        <v>167</v>
      </c>
      <c r="AU307" s="163" t="s">
        <v>178</v>
      </c>
      <c r="AV307" s="13" t="s">
        <v>83</v>
      </c>
      <c r="AW307" s="13" t="s">
        <v>30</v>
      </c>
      <c r="AX307" s="13" t="s">
        <v>74</v>
      </c>
      <c r="AY307" s="163" t="s">
        <v>156</v>
      </c>
    </row>
    <row r="308" spans="1:65" s="14" customFormat="1">
      <c r="B308" s="169"/>
      <c r="D308" s="158" t="s">
        <v>167</v>
      </c>
      <c r="E308" s="170" t="s">
        <v>1</v>
      </c>
      <c r="F308" s="171" t="s">
        <v>172</v>
      </c>
      <c r="H308" s="172">
        <v>187.06</v>
      </c>
      <c r="L308" s="169"/>
      <c r="M308" s="173"/>
      <c r="N308" s="174"/>
      <c r="O308" s="174"/>
      <c r="P308" s="174"/>
      <c r="Q308" s="174"/>
      <c r="R308" s="174"/>
      <c r="S308" s="174"/>
      <c r="T308" s="175"/>
      <c r="AT308" s="170" t="s">
        <v>167</v>
      </c>
      <c r="AU308" s="170" t="s">
        <v>178</v>
      </c>
      <c r="AV308" s="14" t="s">
        <v>163</v>
      </c>
      <c r="AW308" s="14" t="s">
        <v>30</v>
      </c>
      <c r="AX308" s="14" t="s">
        <v>81</v>
      </c>
      <c r="AY308" s="170" t="s">
        <v>156</v>
      </c>
    </row>
    <row r="309" spans="1:65" s="2" customFormat="1" ht="24" customHeight="1">
      <c r="A309" s="29"/>
      <c r="B309" s="145"/>
      <c r="C309" s="146" t="s">
        <v>719</v>
      </c>
      <c r="D309" s="146" t="s">
        <v>158</v>
      </c>
      <c r="E309" s="147" t="s">
        <v>376</v>
      </c>
      <c r="F309" s="148" t="s">
        <v>377</v>
      </c>
      <c r="G309" s="149" t="s">
        <v>225</v>
      </c>
      <c r="H309" s="150">
        <v>22.1</v>
      </c>
      <c r="I309" s="151">
        <v>173.93</v>
      </c>
      <c r="J309" s="151">
        <f>ROUND(I309*H309,2)</f>
        <v>3843.85</v>
      </c>
      <c r="K309" s="148" t="s">
        <v>162</v>
      </c>
      <c r="L309" s="30"/>
      <c r="M309" s="152" t="s">
        <v>1</v>
      </c>
      <c r="N309" s="153" t="s">
        <v>39</v>
      </c>
      <c r="O309" s="154">
        <v>0.30499999999999999</v>
      </c>
      <c r="P309" s="154">
        <f>O309*H309</f>
        <v>6.7404999999999999</v>
      </c>
      <c r="Q309" s="154">
        <v>0</v>
      </c>
      <c r="R309" s="154">
        <f>Q309*H309</f>
        <v>0</v>
      </c>
      <c r="S309" s="154">
        <v>0.32500000000000001</v>
      </c>
      <c r="T309" s="155">
        <f>S309*H309</f>
        <v>7.182500000000001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6" t="s">
        <v>163</v>
      </c>
      <c r="AT309" s="156" t="s">
        <v>158</v>
      </c>
      <c r="AU309" s="156" t="s">
        <v>178</v>
      </c>
      <c r="AY309" s="17" t="s">
        <v>156</v>
      </c>
      <c r="BE309" s="157">
        <f>IF(N309="základní",J309,0)</f>
        <v>3843.85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7" t="s">
        <v>81</v>
      </c>
      <c r="BK309" s="157">
        <f>ROUND(I309*H309,2)</f>
        <v>3843.85</v>
      </c>
      <c r="BL309" s="17" t="s">
        <v>163</v>
      </c>
      <c r="BM309" s="156" t="s">
        <v>965</v>
      </c>
    </row>
    <row r="310" spans="1:65" s="2" customFormat="1" ht="38.4">
      <c r="A310" s="29"/>
      <c r="B310" s="30"/>
      <c r="C310" s="29"/>
      <c r="D310" s="158" t="s">
        <v>165</v>
      </c>
      <c r="E310" s="29"/>
      <c r="F310" s="159" t="s">
        <v>379</v>
      </c>
      <c r="G310" s="29"/>
      <c r="H310" s="29"/>
      <c r="I310" s="29"/>
      <c r="J310" s="29"/>
      <c r="K310" s="29"/>
      <c r="L310" s="30"/>
      <c r="M310" s="160"/>
      <c r="N310" s="161"/>
      <c r="O310" s="55"/>
      <c r="P310" s="55"/>
      <c r="Q310" s="55"/>
      <c r="R310" s="55"/>
      <c r="S310" s="55"/>
      <c r="T310" s="5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T310" s="17" t="s">
        <v>165</v>
      </c>
      <c r="AU310" s="17" t="s">
        <v>178</v>
      </c>
    </row>
    <row r="311" spans="1:65" s="13" customFormat="1">
      <c r="B311" s="162"/>
      <c r="D311" s="158" t="s">
        <v>167</v>
      </c>
      <c r="E311" s="163" t="s">
        <v>1</v>
      </c>
      <c r="F311" s="164" t="s">
        <v>966</v>
      </c>
      <c r="H311" s="165">
        <v>22.1</v>
      </c>
      <c r="L311" s="162"/>
      <c r="M311" s="166"/>
      <c r="N311" s="167"/>
      <c r="O311" s="167"/>
      <c r="P311" s="167"/>
      <c r="Q311" s="167"/>
      <c r="R311" s="167"/>
      <c r="S311" s="167"/>
      <c r="T311" s="168"/>
      <c r="AT311" s="163" t="s">
        <v>167</v>
      </c>
      <c r="AU311" s="163" t="s">
        <v>178</v>
      </c>
      <c r="AV311" s="13" t="s">
        <v>83</v>
      </c>
      <c r="AW311" s="13" t="s">
        <v>30</v>
      </c>
      <c r="AX311" s="13" t="s">
        <v>81</v>
      </c>
      <c r="AY311" s="163" t="s">
        <v>156</v>
      </c>
    </row>
    <row r="312" spans="1:65" s="2" customFormat="1" ht="24" customHeight="1">
      <c r="A312" s="29"/>
      <c r="B312" s="145"/>
      <c r="C312" s="146" t="s">
        <v>721</v>
      </c>
      <c r="D312" s="146" t="s">
        <v>158</v>
      </c>
      <c r="E312" s="147" t="s">
        <v>381</v>
      </c>
      <c r="F312" s="148" t="s">
        <v>382</v>
      </c>
      <c r="G312" s="149" t="s">
        <v>225</v>
      </c>
      <c r="H312" s="150">
        <v>12</v>
      </c>
      <c r="I312" s="151">
        <v>102.54</v>
      </c>
      <c r="J312" s="151">
        <f>ROUND(I312*H312,2)</f>
        <v>1230.48</v>
      </c>
      <c r="K312" s="148" t="s">
        <v>162</v>
      </c>
      <c r="L312" s="30"/>
      <c r="M312" s="152" t="s">
        <v>1</v>
      </c>
      <c r="N312" s="153" t="s">
        <v>39</v>
      </c>
      <c r="O312" s="154">
        <v>0.22</v>
      </c>
      <c r="P312" s="154">
        <f>O312*H312</f>
        <v>2.64</v>
      </c>
      <c r="Q312" s="154">
        <v>0</v>
      </c>
      <c r="R312" s="154">
        <f>Q312*H312</f>
        <v>0</v>
      </c>
      <c r="S312" s="154">
        <v>0.316</v>
      </c>
      <c r="T312" s="155">
        <f>S312*H312</f>
        <v>3.7919999999999998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6" t="s">
        <v>163</v>
      </c>
      <c r="AT312" s="156" t="s">
        <v>158</v>
      </c>
      <c r="AU312" s="156" t="s">
        <v>178</v>
      </c>
      <c r="AY312" s="17" t="s">
        <v>156</v>
      </c>
      <c r="BE312" s="157">
        <f>IF(N312="základní",J312,0)</f>
        <v>1230.48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81</v>
      </c>
      <c r="BK312" s="157">
        <f>ROUND(I312*H312,2)</f>
        <v>1230.48</v>
      </c>
      <c r="BL312" s="17" t="s">
        <v>163</v>
      </c>
      <c r="BM312" s="156" t="s">
        <v>967</v>
      </c>
    </row>
    <row r="313" spans="1:65" s="2" customFormat="1" ht="38.4">
      <c r="A313" s="29"/>
      <c r="B313" s="30"/>
      <c r="C313" s="29"/>
      <c r="D313" s="158" t="s">
        <v>165</v>
      </c>
      <c r="E313" s="29"/>
      <c r="F313" s="159" t="s">
        <v>384</v>
      </c>
      <c r="G313" s="29"/>
      <c r="H313" s="29"/>
      <c r="I313" s="29"/>
      <c r="J313" s="29"/>
      <c r="K313" s="29"/>
      <c r="L313" s="30"/>
      <c r="M313" s="160"/>
      <c r="N313" s="161"/>
      <c r="O313" s="55"/>
      <c r="P313" s="55"/>
      <c r="Q313" s="55"/>
      <c r="R313" s="55"/>
      <c r="S313" s="55"/>
      <c r="T313" s="56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T313" s="17" t="s">
        <v>165</v>
      </c>
      <c r="AU313" s="17" t="s">
        <v>178</v>
      </c>
    </row>
    <row r="314" spans="1:65" s="13" customFormat="1">
      <c r="B314" s="162"/>
      <c r="D314" s="158" t="s">
        <v>167</v>
      </c>
      <c r="E314" s="163" t="s">
        <v>1</v>
      </c>
      <c r="F314" s="164" t="s">
        <v>968</v>
      </c>
      <c r="H314" s="165">
        <v>12</v>
      </c>
      <c r="L314" s="162"/>
      <c r="M314" s="166"/>
      <c r="N314" s="167"/>
      <c r="O314" s="167"/>
      <c r="P314" s="167"/>
      <c r="Q314" s="167"/>
      <c r="R314" s="167"/>
      <c r="S314" s="167"/>
      <c r="T314" s="168"/>
      <c r="AT314" s="163" t="s">
        <v>167</v>
      </c>
      <c r="AU314" s="163" t="s">
        <v>178</v>
      </c>
      <c r="AV314" s="13" t="s">
        <v>83</v>
      </c>
      <c r="AW314" s="13" t="s">
        <v>30</v>
      </c>
      <c r="AX314" s="13" t="s">
        <v>81</v>
      </c>
      <c r="AY314" s="163" t="s">
        <v>156</v>
      </c>
    </row>
    <row r="315" spans="1:65" s="2" customFormat="1" ht="24" customHeight="1">
      <c r="A315" s="29"/>
      <c r="B315" s="145"/>
      <c r="C315" s="146" t="s">
        <v>969</v>
      </c>
      <c r="D315" s="146" t="s">
        <v>158</v>
      </c>
      <c r="E315" s="147" t="s">
        <v>970</v>
      </c>
      <c r="F315" s="148" t="s">
        <v>971</v>
      </c>
      <c r="G315" s="149" t="s">
        <v>225</v>
      </c>
      <c r="H315" s="150">
        <v>1.25</v>
      </c>
      <c r="I315" s="151">
        <v>103.34</v>
      </c>
      <c r="J315" s="151">
        <f>ROUND(I315*H315,2)</f>
        <v>129.18</v>
      </c>
      <c r="K315" s="148" t="s">
        <v>162</v>
      </c>
      <c r="L315" s="30"/>
      <c r="M315" s="152" t="s">
        <v>1</v>
      </c>
      <c r="N315" s="153" t="s">
        <v>39</v>
      </c>
      <c r="O315" s="154">
        <v>7.0000000000000007E-2</v>
      </c>
      <c r="P315" s="154">
        <f>O315*H315</f>
        <v>8.7500000000000008E-2</v>
      </c>
      <c r="Q315" s="154">
        <v>3.0000000000000001E-5</v>
      </c>
      <c r="R315" s="154">
        <f>Q315*H315</f>
        <v>3.7500000000000003E-5</v>
      </c>
      <c r="S315" s="154">
        <v>0.10299999999999999</v>
      </c>
      <c r="T315" s="155">
        <f>S315*H315</f>
        <v>0.12875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6" t="s">
        <v>163</v>
      </c>
      <c r="AT315" s="156" t="s">
        <v>158</v>
      </c>
      <c r="AU315" s="156" t="s">
        <v>178</v>
      </c>
      <c r="AY315" s="17" t="s">
        <v>156</v>
      </c>
      <c r="BE315" s="157">
        <f>IF(N315="základní",J315,0)</f>
        <v>129.18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7" t="s">
        <v>81</v>
      </c>
      <c r="BK315" s="157">
        <f>ROUND(I315*H315,2)</f>
        <v>129.18</v>
      </c>
      <c r="BL315" s="17" t="s">
        <v>163</v>
      </c>
      <c r="BM315" s="156" t="s">
        <v>972</v>
      </c>
    </row>
    <row r="316" spans="1:65" s="2" customFormat="1" ht="28.8">
      <c r="A316" s="29"/>
      <c r="B316" s="30"/>
      <c r="C316" s="29"/>
      <c r="D316" s="158" t="s">
        <v>165</v>
      </c>
      <c r="E316" s="29"/>
      <c r="F316" s="159" t="s">
        <v>973</v>
      </c>
      <c r="G316" s="29"/>
      <c r="H316" s="29"/>
      <c r="I316" s="29"/>
      <c r="J316" s="29"/>
      <c r="K316" s="29"/>
      <c r="L316" s="30"/>
      <c r="M316" s="160"/>
      <c r="N316" s="161"/>
      <c r="O316" s="55"/>
      <c r="P316" s="55"/>
      <c r="Q316" s="55"/>
      <c r="R316" s="55"/>
      <c r="S316" s="55"/>
      <c r="T316" s="5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T316" s="17" t="s">
        <v>165</v>
      </c>
      <c r="AU316" s="17" t="s">
        <v>178</v>
      </c>
    </row>
    <row r="317" spans="1:65" s="13" customFormat="1">
      <c r="B317" s="162"/>
      <c r="D317" s="158" t="s">
        <v>167</v>
      </c>
      <c r="E317" s="163" t="s">
        <v>1</v>
      </c>
      <c r="F317" s="164" t="s">
        <v>974</v>
      </c>
      <c r="H317" s="165">
        <v>1.25</v>
      </c>
      <c r="L317" s="162"/>
      <c r="M317" s="166"/>
      <c r="N317" s="167"/>
      <c r="O317" s="167"/>
      <c r="P317" s="167"/>
      <c r="Q317" s="167"/>
      <c r="R317" s="167"/>
      <c r="S317" s="167"/>
      <c r="T317" s="168"/>
      <c r="AT317" s="163" t="s">
        <v>167</v>
      </c>
      <c r="AU317" s="163" t="s">
        <v>178</v>
      </c>
      <c r="AV317" s="13" t="s">
        <v>83</v>
      </c>
      <c r="AW317" s="13" t="s">
        <v>30</v>
      </c>
      <c r="AX317" s="13" t="s">
        <v>81</v>
      </c>
      <c r="AY317" s="163" t="s">
        <v>156</v>
      </c>
    </row>
    <row r="318" spans="1:65" s="2" customFormat="1" ht="16.5" customHeight="1">
      <c r="A318" s="29"/>
      <c r="B318" s="145"/>
      <c r="C318" s="146" t="s">
        <v>975</v>
      </c>
      <c r="D318" s="146" t="s">
        <v>158</v>
      </c>
      <c r="E318" s="147" t="s">
        <v>976</v>
      </c>
      <c r="F318" s="148" t="s">
        <v>977</v>
      </c>
      <c r="G318" s="149" t="s">
        <v>291</v>
      </c>
      <c r="H318" s="150">
        <v>4</v>
      </c>
      <c r="I318" s="151">
        <v>52.36</v>
      </c>
      <c r="J318" s="151">
        <f>ROUND(I318*H318,2)</f>
        <v>209.44</v>
      </c>
      <c r="K318" s="148" t="s">
        <v>162</v>
      </c>
      <c r="L318" s="30"/>
      <c r="M318" s="152" t="s">
        <v>1</v>
      </c>
      <c r="N318" s="153" t="s">
        <v>39</v>
      </c>
      <c r="O318" s="154">
        <v>0.13300000000000001</v>
      </c>
      <c r="P318" s="154">
        <f>O318*H318</f>
        <v>0.53200000000000003</v>
      </c>
      <c r="Q318" s="154">
        <v>0</v>
      </c>
      <c r="R318" s="154">
        <f>Q318*H318</f>
        <v>0</v>
      </c>
      <c r="S318" s="154">
        <v>0.20499999999999999</v>
      </c>
      <c r="T318" s="155">
        <f>S318*H318</f>
        <v>0.82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6" t="s">
        <v>163</v>
      </c>
      <c r="AT318" s="156" t="s">
        <v>158</v>
      </c>
      <c r="AU318" s="156" t="s">
        <v>178</v>
      </c>
      <c r="AY318" s="17" t="s">
        <v>156</v>
      </c>
      <c r="BE318" s="157">
        <f>IF(N318="základní",J318,0)</f>
        <v>209.44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81</v>
      </c>
      <c r="BK318" s="157">
        <f>ROUND(I318*H318,2)</f>
        <v>209.44</v>
      </c>
      <c r="BL318" s="17" t="s">
        <v>163</v>
      </c>
      <c r="BM318" s="156" t="s">
        <v>978</v>
      </c>
    </row>
    <row r="319" spans="1:65" s="2" customFormat="1" ht="28.8">
      <c r="A319" s="29"/>
      <c r="B319" s="30"/>
      <c r="C319" s="29"/>
      <c r="D319" s="158" t="s">
        <v>165</v>
      </c>
      <c r="E319" s="29"/>
      <c r="F319" s="159" t="s">
        <v>979</v>
      </c>
      <c r="G319" s="29"/>
      <c r="H319" s="29"/>
      <c r="I319" s="29"/>
      <c r="J319" s="29"/>
      <c r="K319" s="29"/>
      <c r="L319" s="30"/>
      <c r="M319" s="160"/>
      <c r="N319" s="161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7" t="s">
        <v>165</v>
      </c>
      <c r="AU319" s="17" t="s">
        <v>178</v>
      </c>
    </row>
    <row r="320" spans="1:65" s="13" customFormat="1">
      <c r="B320" s="162"/>
      <c r="D320" s="158" t="s">
        <v>167</v>
      </c>
      <c r="E320" s="163" t="s">
        <v>1</v>
      </c>
      <c r="F320" s="164" t="s">
        <v>163</v>
      </c>
      <c r="H320" s="165">
        <v>4</v>
      </c>
      <c r="L320" s="162"/>
      <c r="M320" s="166"/>
      <c r="N320" s="167"/>
      <c r="O320" s="167"/>
      <c r="P320" s="167"/>
      <c r="Q320" s="167"/>
      <c r="R320" s="167"/>
      <c r="S320" s="167"/>
      <c r="T320" s="168"/>
      <c r="AT320" s="163" t="s">
        <v>167</v>
      </c>
      <c r="AU320" s="163" t="s">
        <v>178</v>
      </c>
      <c r="AV320" s="13" t="s">
        <v>83</v>
      </c>
      <c r="AW320" s="13" t="s">
        <v>30</v>
      </c>
      <c r="AX320" s="13" t="s">
        <v>81</v>
      </c>
      <c r="AY320" s="163" t="s">
        <v>156</v>
      </c>
    </row>
    <row r="321" spans="1:65" s="12" customFormat="1" ht="22.95" customHeight="1">
      <c r="B321" s="133"/>
      <c r="D321" s="134" t="s">
        <v>73</v>
      </c>
      <c r="E321" s="143" t="s">
        <v>392</v>
      </c>
      <c r="F321" s="143" t="s">
        <v>393</v>
      </c>
      <c r="J321" s="144">
        <f>BK321</f>
        <v>32944.42</v>
      </c>
      <c r="L321" s="133"/>
      <c r="M321" s="137"/>
      <c r="N321" s="138"/>
      <c r="O321" s="138"/>
      <c r="P321" s="139">
        <f>SUM(P322:P347)</f>
        <v>5.2094109999999993</v>
      </c>
      <c r="Q321" s="138"/>
      <c r="R321" s="139">
        <f>SUM(R322:R347)</f>
        <v>0</v>
      </c>
      <c r="S321" s="138"/>
      <c r="T321" s="140">
        <f>SUM(T322:T347)</f>
        <v>0</v>
      </c>
      <c r="AR321" s="134" t="s">
        <v>81</v>
      </c>
      <c r="AT321" s="141" t="s">
        <v>73</v>
      </c>
      <c r="AU321" s="141" t="s">
        <v>81</v>
      </c>
      <c r="AY321" s="134" t="s">
        <v>156</v>
      </c>
      <c r="BK321" s="142">
        <f>SUM(BK322:BK347)</f>
        <v>32944.42</v>
      </c>
    </row>
    <row r="322" spans="1:65" s="2" customFormat="1" ht="16.5" customHeight="1">
      <c r="A322" s="29"/>
      <c r="B322" s="145"/>
      <c r="C322" s="146" t="s">
        <v>980</v>
      </c>
      <c r="D322" s="146" t="s">
        <v>158</v>
      </c>
      <c r="E322" s="147" t="s">
        <v>395</v>
      </c>
      <c r="F322" s="148" t="s">
        <v>396</v>
      </c>
      <c r="G322" s="149" t="s">
        <v>217</v>
      </c>
      <c r="H322" s="150">
        <v>54.375999999999998</v>
      </c>
      <c r="I322" s="151">
        <v>81.58</v>
      </c>
      <c r="J322" s="151">
        <f>ROUND(I322*H322,2)</f>
        <v>4435.99</v>
      </c>
      <c r="K322" s="148" t="s">
        <v>162</v>
      </c>
      <c r="L322" s="30"/>
      <c r="M322" s="152" t="s">
        <v>1</v>
      </c>
      <c r="N322" s="153" t="s">
        <v>39</v>
      </c>
      <c r="O322" s="154">
        <v>0.03</v>
      </c>
      <c r="P322" s="154">
        <f>O322*H322</f>
        <v>1.6312799999999998</v>
      </c>
      <c r="Q322" s="154">
        <v>0</v>
      </c>
      <c r="R322" s="154">
        <f>Q322*H322</f>
        <v>0</v>
      </c>
      <c r="S322" s="154">
        <v>0</v>
      </c>
      <c r="T322" s="155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6" t="s">
        <v>163</v>
      </c>
      <c r="AT322" s="156" t="s">
        <v>158</v>
      </c>
      <c r="AU322" s="156" t="s">
        <v>83</v>
      </c>
      <c r="AY322" s="17" t="s">
        <v>156</v>
      </c>
      <c r="BE322" s="157">
        <f>IF(N322="základní",J322,0)</f>
        <v>4435.99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7" t="s">
        <v>81</v>
      </c>
      <c r="BK322" s="157">
        <f>ROUND(I322*H322,2)</f>
        <v>4435.99</v>
      </c>
      <c r="BL322" s="17" t="s">
        <v>163</v>
      </c>
      <c r="BM322" s="156" t="s">
        <v>981</v>
      </c>
    </row>
    <row r="323" spans="1:65" s="2" customFormat="1" ht="28.8">
      <c r="A323" s="29"/>
      <c r="B323" s="30"/>
      <c r="C323" s="29"/>
      <c r="D323" s="158" t="s">
        <v>165</v>
      </c>
      <c r="E323" s="29"/>
      <c r="F323" s="159" t="s">
        <v>398</v>
      </c>
      <c r="G323" s="29"/>
      <c r="H323" s="29"/>
      <c r="I323" s="29"/>
      <c r="J323" s="29"/>
      <c r="K323" s="29"/>
      <c r="L323" s="30"/>
      <c r="M323" s="160"/>
      <c r="N323" s="161"/>
      <c r="O323" s="55"/>
      <c r="P323" s="55"/>
      <c r="Q323" s="55"/>
      <c r="R323" s="55"/>
      <c r="S323" s="55"/>
      <c r="T323" s="56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T323" s="17" t="s">
        <v>165</v>
      </c>
      <c r="AU323" s="17" t="s">
        <v>83</v>
      </c>
    </row>
    <row r="324" spans="1:65" s="13" customFormat="1">
      <c r="B324" s="162"/>
      <c r="D324" s="158" t="s">
        <v>167</v>
      </c>
      <c r="E324" s="163" t="s">
        <v>1</v>
      </c>
      <c r="F324" s="164" t="s">
        <v>982</v>
      </c>
      <c r="H324" s="165">
        <v>54.247</v>
      </c>
      <c r="L324" s="162"/>
      <c r="M324" s="166"/>
      <c r="N324" s="167"/>
      <c r="O324" s="167"/>
      <c r="P324" s="167"/>
      <c r="Q324" s="167"/>
      <c r="R324" s="167"/>
      <c r="S324" s="167"/>
      <c r="T324" s="168"/>
      <c r="AT324" s="163" t="s">
        <v>167</v>
      </c>
      <c r="AU324" s="163" t="s">
        <v>83</v>
      </c>
      <c r="AV324" s="13" t="s">
        <v>83</v>
      </c>
      <c r="AW324" s="13" t="s">
        <v>30</v>
      </c>
      <c r="AX324" s="13" t="s">
        <v>74</v>
      </c>
      <c r="AY324" s="163" t="s">
        <v>156</v>
      </c>
    </row>
    <row r="325" spans="1:65" s="13" customFormat="1">
      <c r="B325" s="162"/>
      <c r="D325" s="158" t="s">
        <v>167</v>
      </c>
      <c r="E325" s="163" t="s">
        <v>1</v>
      </c>
      <c r="F325" s="164" t="s">
        <v>983</v>
      </c>
      <c r="H325" s="165">
        <v>0.129</v>
      </c>
      <c r="L325" s="162"/>
      <c r="M325" s="166"/>
      <c r="N325" s="167"/>
      <c r="O325" s="167"/>
      <c r="P325" s="167"/>
      <c r="Q325" s="167"/>
      <c r="R325" s="167"/>
      <c r="S325" s="167"/>
      <c r="T325" s="168"/>
      <c r="AT325" s="163" t="s">
        <v>167</v>
      </c>
      <c r="AU325" s="163" t="s">
        <v>83</v>
      </c>
      <c r="AV325" s="13" t="s">
        <v>83</v>
      </c>
      <c r="AW325" s="13" t="s">
        <v>30</v>
      </c>
      <c r="AX325" s="13" t="s">
        <v>74</v>
      </c>
      <c r="AY325" s="163" t="s">
        <v>156</v>
      </c>
    </row>
    <row r="326" spans="1:65" s="14" customFormat="1">
      <c r="B326" s="169"/>
      <c r="D326" s="158" t="s">
        <v>167</v>
      </c>
      <c r="E326" s="170" t="s">
        <v>1</v>
      </c>
      <c r="F326" s="171" t="s">
        <v>172</v>
      </c>
      <c r="H326" s="172">
        <v>54.375999999999998</v>
      </c>
      <c r="L326" s="169"/>
      <c r="M326" s="173"/>
      <c r="N326" s="174"/>
      <c r="O326" s="174"/>
      <c r="P326" s="174"/>
      <c r="Q326" s="174"/>
      <c r="R326" s="174"/>
      <c r="S326" s="174"/>
      <c r="T326" s="175"/>
      <c r="AT326" s="170" t="s">
        <v>167</v>
      </c>
      <c r="AU326" s="170" t="s">
        <v>83</v>
      </c>
      <c r="AV326" s="14" t="s">
        <v>163</v>
      </c>
      <c r="AW326" s="14" t="s">
        <v>30</v>
      </c>
      <c r="AX326" s="14" t="s">
        <v>81</v>
      </c>
      <c r="AY326" s="170" t="s">
        <v>156</v>
      </c>
    </row>
    <row r="327" spans="1:65" s="2" customFormat="1" ht="24" customHeight="1">
      <c r="A327" s="29"/>
      <c r="B327" s="145"/>
      <c r="C327" s="146" t="s">
        <v>576</v>
      </c>
      <c r="D327" s="146" t="s">
        <v>158</v>
      </c>
      <c r="E327" s="147" t="s">
        <v>401</v>
      </c>
      <c r="F327" s="148" t="s">
        <v>402</v>
      </c>
      <c r="G327" s="149" t="s">
        <v>217</v>
      </c>
      <c r="H327" s="150">
        <v>1033.144</v>
      </c>
      <c r="I327" s="151">
        <v>7.37</v>
      </c>
      <c r="J327" s="151">
        <f>ROUND(I327*H327,2)</f>
        <v>7614.27</v>
      </c>
      <c r="K327" s="148" t="s">
        <v>162</v>
      </c>
      <c r="L327" s="30"/>
      <c r="M327" s="152" t="s">
        <v>1</v>
      </c>
      <c r="N327" s="153" t="s">
        <v>39</v>
      </c>
      <c r="O327" s="154">
        <v>2E-3</v>
      </c>
      <c r="P327" s="154">
        <f>O327*H327</f>
        <v>2.0662880000000001</v>
      </c>
      <c r="Q327" s="154">
        <v>0</v>
      </c>
      <c r="R327" s="154">
        <f>Q327*H327</f>
        <v>0</v>
      </c>
      <c r="S327" s="154">
        <v>0</v>
      </c>
      <c r="T327" s="155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6" t="s">
        <v>163</v>
      </c>
      <c r="AT327" s="156" t="s">
        <v>158</v>
      </c>
      <c r="AU327" s="156" t="s">
        <v>83</v>
      </c>
      <c r="AY327" s="17" t="s">
        <v>156</v>
      </c>
      <c r="BE327" s="157">
        <f>IF(N327="základní",J327,0)</f>
        <v>7614.27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81</v>
      </c>
      <c r="BK327" s="157">
        <f>ROUND(I327*H327,2)</f>
        <v>7614.27</v>
      </c>
      <c r="BL327" s="17" t="s">
        <v>163</v>
      </c>
      <c r="BM327" s="156" t="s">
        <v>984</v>
      </c>
    </row>
    <row r="328" spans="1:65" s="2" customFormat="1" ht="28.8">
      <c r="A328" s="29"/>
      <c r="B328" s="30"/>
      <c r="C328" s="29"/>
      <c r="D328" s="158" t="s">
        <v>165</v>
      </c>
      <c r="E328" s="29"/>
      <c r="F328" s="159" t="s">
        <v>404</v>
      </c>
      <c r="G328" s="29"/>
      <c r="H328" s="29"/>
      <c r="I328" s="29"/>
      <c r="J328" s="29"/>
      <c r="K328" s="29"/>
      <c r="L328" s="30"/>
      <c r="M328" s="160"/>
      <c r="N328" s="161"/>
      <c r="O328" s="55"/>
      <c r="P328" s="55"/>
      <c r="Q328" s="55"/>
      <c r="R328" s="55"/>
      <c r="S328" s="55"/>
      <c r="T328" s="56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T328" s="17" t="s">
        <v>165</v>
      </c>
      <c r="AU328" s="17" t="s">
        <v>83</v>
      </c>
    </row>
    <row r="329" spans="1:65" s="13" customFormat="1">
      <c r="B329" s="162"/>
      <c r="D329" s="158" t="s">
        <v>167</v>
      </c>
      <c r="E329" s="163" t="s">
        <v>1</v>
      </c>
      <c r="F329" s="164" t="s">
        <v>985</v>
      </c>
      <c r="H329" s="165">
        <v>1033.144</v>
      </c>
      <c r="L329" s="162"/>
      <c r="M329" s="166"/>
      <c r="N329" s="167"/>
      <c r="O329" s="167"/>
      <c r="P329" s="167"/>
      <c r="Q329" s="167"/>
      <c r="R329" s="167"/>
      <c r="S329" s="167"/>
      <c r="T329" s="168"/>
      <c r="AT329" s="163" t="s">
        <v>167</v>
      </c>
      <c r="AU329" s="163" t="s">
        <v>83</v>
      </c>
      <c r="AV329" s="13" t="s">
        <v>83</v>
      </c>
      <c r="AW329" s="13" t="s">
        <v>30</v>
      </c>
      <c r="AX329" s="13" t="s">
        <v>81</v>
      </c>
      <c r="AY329" s="163" t="s">
        <v>156</v>
      </c>
    </row>
    <row r="330" spans="1:65" s="2" customFormat="1" ht="16.5" customHeight="1">
      <c r="A330" s="29"/>
      <c r="B330" s="145"/>
      <c r="C330" s="146" t="s">
        <v>589</v>
      </c>
      <c r="D330" s="146" t="s">
        <v>158</v>
      </c>
      <c r="E330" s="147" t="s">
        <v>407</v>
      </c>
      <c r="F330" s="148" t="s">
        <v>408</v>
      </c>
      <c r="G330" s="149" t="s">
        <v>217</v>
      </c>
      <c r="H330" s="150">
        <v>16.986999999999998</v>
      </c>
      <c r="I330" s="151">
        <v>132.31</v>
      </c>
      <c r="J330" s="151">
        <f>ROUND(I330*H330,2)</f>
        <v>2247.5500000000002</v>
      </c>
      <c r="K330" s="148" t="s">
        <v>162</v>
      </c>
      <c r="L330" s="30"/>
      <c r="M330" s="152" t="s">
        <v>1</v>
      </c>
      <c r="N330" s="153" t="s">
        <v>39</v>
      </c>
      <c r="O330" s="154">
        <v>3.2000000000000001E-2</v>
      </c>
      <c r="P330" s="154">
        <f>O330*H330</f>
        <v>0.54358399999999996</v>
      </c>
      <c r="Q330" s="154">
        <v>0</v>
      </c>
      <c r="R330" s="154">
        <f>Q330*H330</f>
        <v>0</v>
      </c>
      <c r="S330" s="154">
        <v>0</v>
      </c>
      <c r="T330" s="155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6" t="s">
        <v>163</v>
      </c>
      <c r="AT330" s="156" t="s">
        <v>158</v>
      </c>
      <c r="AU330" s="156" t="s">
        <v>83</v>
      </c>
      <c r="AY330" s="17" t="s">
        <v>156</v>
      </c>
      <c r="BE330" s="157">
        <f>IF(N330="základní",J330,0)</f>
        <v>2247.5500000000002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7" t="s">
        <v>81</v>
      </c>
      <c r="BK330" s="157">
        <f>ROUND(I330*H330,2)</f>
        <v>2247.5500000000002</v>
      </c>
      <c r="BL330" s="17" t="s">
        <v>163</v>
      </c>
      <c r="BM330" s="156" t="s">
        <v>986</v>
      </c>
    </row>
    <row r="331" spans="1:65" s="2" customFormat="1" ht="28.8">
      <c r="A331" s="29"/>
      <c r="B331" s="30"/>
      <c r="C331" s="29"/>
      <c r="D331" s="158" t="s">
        <v>165</v>
      </c>
      <c r="E331" s="29"/>
      <c r="F331" s="159" t="s">
        <v>410</v>
      </c>
      <c r="G331" s="29"/>
      <c r="H331" s="29"/>
      <c r="I331" s="29"/>
      <c r="J331" s="29"/>
      <c r="K331" s="29"/>
      <c r="L331" s="30"/>
      <c r="M331" s="160"/>
      <c r="N331" s="161"/>
      <c r="O331" s="55"/>
      <c r="P331" s="55"/>
      <c r="Q331" s="55"/>
      <c r="R331" s="55"/>
      <c r="S331" s="55"/>
      <c r="T331" s="56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T331" s="17" t="s">
        <v>165</v>
      </c>
      <c r="AU331" s="17" t="s">
        <v>83</v>
      </c>
    </row>
    <row r="332" spans="1:65" s="13" customFormat="1">
      <c r="B332" s="162"/>
      <c r="D332" s="158" t="s">
        <v>167</v>
      </c>
      <c r="E332" s="163" t="s">
        <v>1</v>
      </c>
      <c r="F332" s="164" t="s">
        <v>987</v>
      </c>
      <c r="H332" s="165">
        <v>3.2160000000000002</v>
      </c>
      <c r="L332" s="162"/>
      <c r="M332" s="166"/>
      <c r="N332" s="167"/>
      <c r="O332" s="167"/>
      <c r="P332" s="167"/>
      <c r="Q332" s="167"/>
      <c r="R332" s="167"/>
      <c r="S332" s="167"/>
      <c r="T332" s="168"/>
      <c r="AT332" s="163" t="s">
        <v>167</v>
      </c>
      <c r="AU332" s="163" t="s">
        <v>83</v>
      </c>
      <c r="AV332" s="13" t="s">
        <v>83</v>
      </c>
      <c r="AW332" s="13" t="s">
        <v>30</v>
      </c>
      <c r="AX332" s="13" t="s">
        <v>74</v>
      </c>
      <c r="AY332" s="163" t="s">
        <v>156</v>
      </c>
    </row>
    <row r="333" spans="1:65" s="13" customFormat="1">
      <c r="B333" s="162"/>
      <c r="D333" s="158" t="s">
        <v>167</v>
      </c>
      <c r="E333" s="163" t="s">
        <v>1</v>
      </c>
      <c r="F333" s="164" t="s">
        <v>988</v>
      </c>
      <c r="H333" s="165">
        <v>9.9789999999999992</v>
      </c>
      <c r="L333" s="162"/>
      <c r="M333" s="166"/>
      <c r="N333" s="167"/>
      <c r="O333" s="167"/>
      <c r="P333" s="167"/>
      <c r="Q333" s="167"/>
      <c r="R333" s="167"/>
      <c r="S333" s="167"/>
      <c r="T333" s="168"/>
      <c r="AT333" s="163" t="s">
        <v>167</v>
      </c>
      <c r="AU333" s="163" t="s">
        <v>83</v>
      </c>
      <c r="AV333" s="13" t="s">
        <v>83</v>
      </c>
      <c r="AW333" s="13" t="s">
        <v>30</v>
      </c>
      <c r="AX333" s="13" t="s">
        <v>74</v>
      </c>
      <c r="AY333" s="163" t="s">
        <v>156</v>
      </c>
    </row>
    <row r="334" spans="1:65" s="13" customFormat="1">
      <c r="B334" s="162"/>
      <c r="D334" s="158" t="s">
        <v>167</v>
      </c>
      <c r="E334" s="163" t="s">
        <v>1</v>
      </c>
      <c r="F334" s="164" t="s">
        <v>989</v>
      </c>
      <c r="H334" s="165">
        <v>3.7919999999999998</v>
      </c>
      <c r="L334" s="162"/>
      <c r="M334" s="166"/>
      <c r="N334" s="167"/>
      <c r="O334" s="167"/>
      <c r="P334" s="167"/>
      <c r="Q334" s="167"/>
      <c r="R334" s="167"/>
      <c r="S334" s="167"/>
      <c r="T334" s="168"/>
      <c r="AT334" s="163" t="s">
        <v>167</v>
      </c>
      <c r="AU334" s="163" t="s">
        <v>83</v>
      </c>
      <c r="AV334" s="13" t="s">
        <v>83</v>
      </c>
      <c r="AW334" s="13" t="s">
        <v>30</v>
      </c>
      <c r="AX334" s="13" t="s">
        <v>74</v>
      </c>
      <c r="AY334" s="163" t="s">
        <v>156</v>
      </c>
    </row>
    <row r="335" spans="1:65" s="14" customFormat="1">
      <c r="B335" s="169"/>
      <c r="D335" s="158" t="s">
        <v>167</v>
      </c>
      <c r="E335" s="170" t="s">
        <v>1</v>
      </c>
      <c r="F335" s="171" t="s">
        <v>172</v>
      </c>
      <c r="H335" s="172">
        <v>16.987000000000002</v>
      </c>
      <c r="L335" s="169"/>
      <c r="M335" s="173"/>
      <c r="N335" s="174"/>
      <c r="O335" s="174"/>
      <c r="P335" s="174"/>
      <c r="Q335" s="174"/>
      <c r="R335" s="174"/>
      <c r="S335" s="174"/>
      <c r="T335" s="175"/>
      <c r="AT335" s="170" t="s">
        <v>167</v>
      </c>
      <c r="AU335" s="170" t="s">
        <v>83</v>
      </c>
      <c r="AV335" s="14" t="s">
        <v>163</v>
      </c>
      <c r="AW335" s="14" t="s">
        <v>30</v>
      </c>
      <c r="AX335" s="14" t="s">
        <v>81</v>
      </c>
      <c r="AY335" s="170" t="s">
        <v>156</v>
      </c>
    </row>
    <row r="336" spans="1:65" s="2" customFormat="1" ht="24" customHeight="1">
      <c r="A336" s="29"/>
      <c r="B336" s="145"/>
      <c r="C336" s="146" t="s">
        <v>990</v>
      </c>
      <c r="D336" s="146" t="s">
        <v>158</v>
      </c>
      <c r="E336" s="147" t="s">
        <v>414</v>
      </c>
      <c r="F336" s="148" t="s">
        <v>415</v>
      </c>
      <c r="G336" s="149" t="s">
        <v>217</v>
      </c>
      <c r="H336" s="150">
        <v>322.75299999999999</v>
      </c>
      <c r="I336" s="151">
        <v>11.04</v>
      </c>
      <c r="J336" s="151">
        <f>ROUND(I336*H336,2)</f>
        <v>3563.19</v>
      </c>
      <c r="K336" s="148" t="s">
        <v>162</v>
      </c>
      <c r="L336" s="30"/>
      <c r="M336" s="152" t="s">
        <v>1</v>
      </c>
      <c r="N336" s="153" t="s">
        <v>39</v>
      </c>
      <c r="O336" s="154">
        <v>3.0000000000000001E-3</v>
      </c>
      <c r="P336" s="154">
        <f>O336*H336</f>
        <v>0.96825899999999998</v>
      </c>
      <c r="Q336" s="154">
        <v>0</v>
      </c>
      <c r="R336" s="154">
        <f>Q336*H336</f>
        <v>0</v>
      </c>
      <c r="S336" s="154">
        <v>0</v>
      </c>
      <c r="T336" s="155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6" t="s">
        <v>163</v>
      </c>
      <c r="AT336" s="156" t="s">
        <v>158</v>
      </c>
      <c r="AU336" s="156" t="s">
        <v>83</v>
      </c>
      <c r="AY336" s="17" t="s">
        <v>156</v>
      </c>
      <c r="BE336" s="157">
        <f>IF(N336="základní",J336,0)</f>
        <v>3563.19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81</v>
      </c>
      <c r="BK336" s="157">
        <f>ROUND(I336*H336,2)</f>
        <v>3563.19</v>
      </c>
      <c r="BL336" s="17" t="s">
        <v>163</v>
      </c>
      <c r="BM336" s="156" t="s">
        <v>991</v>
      </c>
    </row>
    <row r="337" spans="1:65" s="2" customFormat="1" ht="28.8">
      <c r="A337" s="29"/>
      <c r="B337" s="30"/>
      <c r="C337" s="29"/>
      <c r="D337" s="158" t="s">
        <v>165</v>
      </c>
      <c r="E337" s="29"/>
      <c r="F337" s="159" t="s">
        <v>404</v>
      </c>
      <c r="G337" s="29"/>
      <c r="H337" s="29"/>
      <c r="I337" s="29"/>
      <c r="J337" s="29"/>
      <c r="K337" s="29"/>
      <c r="L337" s="30"/>
      <c r="M337" s="160"/>
      <c r="N337" s="161"/>
      <c r="O337" s="55"/>
      <c r="P337" s="55"/>
      <c r="Q337" s="55"/>
      <c r="R337" s="55"/>
      <c r="S337" s="55"/>
      <c r="T337" s="56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T337" s="17" t="s">
        <v>165</v>
      </c>
      <c r="AU337" s="17" t="s">
        <v>83</v>
      </c>
    </row>
    <row r="338" spans="1:65" s="13" customFormat="1">
      <c r="B338" s="162"/>
      <c r="D338" s="158" t="s">
        <v>167</v>
      </c>
      <c r="E338" s="163" t="s">
        <v>1</v>
      </c>
      <c r="F338" s="164" t="s">
        <v>992</v>
      </c>
      <c r="H338" s="165">
        <v>322.75299999999999</v>
      </c>
      <c r="L338" s="162"/>
      <c r="M338" s="166"/>
      <c r="N338" s="167"/>
      <c r="O338" s="167"/>
      <c r="P338" s="167"/>
      <c r="Q338" s="167"/>
      <c r="R338" s="167"/>
      <c r="S338" s="167"/>
      <c r="T338" s="168"/>
      <c r="AT338" s="163" t="s">
        <v>167</v>
      </c>
      <c r="AU338" s="163" t="s">
        <v>83</v>
      </c>
      <c r="AV338" s="13" t="s">
        <v>83</v>
      </c>
      <c r="AW338" s="13" t="s">
        <v>30</v>
      </c>
      <c r="AX338" s="13" t="s">
        <v>81</v>
      </c>
      <c r="AY338" s="163" t="s">
        <v>156</v>
      </c>
    </row>
    <row r="339" spans="1:65" s="2" customFormat="1" ht="24" customHeight="1">
      <c r="A339" s="29"/>
      <c r="B339" s="145"/>
      <c r="C339" s="146" t="s">
        <v>993</v>
      </c>
      <c r="D339" s="146" t="s">
        <v>158</v>
      </c>
      <c r="E339" s="147" t="s">
        <v>419</v>
      </c>
      <c r="F339" s="148" t="s">
        <v>420</v>
      </c>
      <c r="G339" s="149" t="s">
        <v>217</v>
      </c>
      <c r="H339" s="150">
        <v>9.9789999999999992</v>
      </c>
      <c r="I339" s="151">
        <v>269.94</v>
      </c>
      <c r="J339" s="151">
        <f>ROUND(I339*H339,2)</f>
        <v>2693.73</v>
      </c>
      <c r="K339" s="148" t="s">
        <v>162</v>
      </c>
      <c r="L339" s="30"/>
      <c r="M339" s="152" t="s">
        <v>1</v>
      </c>
      <c r="N339" s="153" t="s">
        <v>39</v>
      </c>
      <c r="O339" s="154">
        <v>0</v>
      </c>
      <c r="P339" s="154">
        <f>O339*H339</f>
        <v>0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6" t="s">
        <v>163</v>
      </c>
      <c r="AT339" s="156" t="s">
        <v>158</v>
      </c>
      <c r="AU339" s="156" t="s">
        <v>83</v>
      </c>
      <c r="AY339" s="17" t="s">
        <v>156</v>
      </c>
      <c r="BE339" s="157">
        <f>IF(N339="základní",J339,0)</f>
        <v>2693.73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7" t="s">
        <v>81</v>
      </c>
      <c r="BK339" s="157">
        <f>ROUND(I339*H339,2)</f>
        <v>2693.73</v>
      </c>
      <c r="BL339" s="17" t="s">
        <v>163</v>
      </c>
      <c r="BM339" s="156" t="s">
        <v>994</v>
      </c>
    </row>
    <row r="340" spans="1:65" s="2" customFormat="1" ht="28.8">
      <c r="A340" s="29"/>
      <c r="B340" s="30"/>
      <c r="C340" s="29"/>
      <c r="D340" s="158" t="s">
        <v>165</v>
      </c>
      <c r="E340" s="29"/>
      <c r="F340" s="159" t="s">
        <v>422</v>
      </c>
      <c r="G340" s="29"/>
      <c r="H340" s="29"/>
      <c r="I340" s="29"/>
      <c r="J340" s="29"/>
      <c r="K340" s="29"/>
      <c r="L340" s="30"/>
      <c r="M340" s="160"/>
      <c r="N340" s="161"/>
      <c r="O340" s="55"/>
      <c r="P340" s="55"/>
      <c r="Q340" s="55"/>
      <c r="R340" s="55"/>
      <c r="S340" s="55"/>
      <c r="T340" s="56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T340" s="17" t="s">
        <v>165</v>
      </c>
      <c r="AU340" s="17" t="s">
        <v>83</v>
      </c>
    </row>
    <row r="341" spans="1:65" s="13" customFormat="1">
      <c r="B341" s="162"/>
      <c r="D341" s="158" t="s">
        <v>167</v>
      </c>
      <c r="E341" s="163" t="s">
        <v>1</v>
      </c>
      <c r="F341" s="164" t="s">
        <v>995</v>
      </c>
      <c r="H341" s="165">
        <v>9.9789999999999992</v>
      </c>
      <c r="L341" s="162"/>
      <c r="M341" s="166"/>
      <c r="N341" s="167"/>
      <c r="O341" s="167"/>
      <c r="P341" s="167"/>
      <c r="Q341" s="167"/>
      <c r="R341" s="167"/>
      <c r="S341" s="167"/>
      <c r="T341" s="168"/>
      <c r="AT341" s="163" t="s">
        <v>167</v>
      </c>
      <c r="AU341" s="163" t="s">
        <v>83</v>
      </c>
      <c r="AV341" s="13" t="s">
        <v>83</v>
      </c>
      <c r="AW341" s="13" t="s">
        <v>30</v>
      </c>
      <c r="AX341" s="13" t="s">
        <v>81</v>
      </c>
      <c r="AY341" s="163" t="s">
        <v>156</v>
      </c>
    </row>
    <row r="342" spans="1:65" s="2" customFormat="1" ht="24" customHeight="1">
      <c r="A342" s="29"/>
      <c r="B342" s="145"/>
      <c r="C342" s="146" t="s">
        <v>996</v>
      </c>
      <c r="D342" s="146" t="s">
        <v>158</v>
      </c>
      <c r="E342" s="147" t="s">
        <v>424</v>
      </c>
      <c r="F342" s="148" t="s">
        <v>425</v>
      </c>
      <c r="G342" s="149" t="s">
        <v>217</v>
      </c>
      <c r="H342" s="150">
        <v>3.9209999999999998</v>
      </c>
      <c r="I342" s="151">
        <v>613.5</v>
      </c>
      <c r="J342" s="151">
        <f>ROUND(I342*H342,2)</f>
        <v>2405.5300000000002</v>
      </c>
      <c r="K342" s="148" t="s">
        <v>162</v>
      </c>
      <c r="L342" s="30"/>
      <c r="M342" s="152" t="s">
        <v>1</v>
      </c>
      <c r="N342" s="153" t="s">
        <v>39</v>
      </c>
      <c r="O342" s="154">
        <v>0</v>
      </c>
      <c r="P342" s="154">
        <f>O342*H342</f>
        <v>0</v>
      </c>
      <c r="Q342" s="154">
        <v>0</v>
      </c>
      <c r="R342" s="154">
        <f>Q342*H342</f>
        <v>0</v>
      </c>
      <c r="S342" s="154">
        <v>0</v>
      </c>
      <c r="T342" s="155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6" t="s">
        <v>163</v>
      </c>
      <c r="AT342" s="156" t="s">
        <v>158</v>
      </c>
      <c r="AU342" s="156" t="s">
        <v>83</v>
      </c>
      <c r="AY342" s="17" t="s">
        <v>156</v>
      </c>
      <c r="BE342" s="157">
        <f>IF(N342="základní",J342,0)</f>
        <v>2405.5300000000002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81</v>
      </c>
      <c r="BK342" s="157">
        <f>ROUND(I342*H342,2)</f>
        <v>2405.5300000000002</v>
      </c>
      <c r="BL342" s="17" t="s">
        <v>163</v>
      </c>
      <c r="BM342" s="156" t="s">
        <v>997</v>
      </c>
    </row>
    <row r="343" spans="1:65" s="2" customFormat="1" ht="28.8">
      <c r="A343" s="29"/>
      <c r="B343" s="30"/>
      <c r="C343" s="29"/>
      <c r="D343" s="158" t="s">
        <v>165</v>
      </c>
      <c r="E343" s="29"/>
      <c r="F343" s="159" t="s">
        <v>427</v>
      </c>
      <c r="G343" s="29"/>
      <c r="H343" s="29"/>
      <c r="I343" s="29"/>
      <c r="J343" s="29"/>
      <c r="K343" s="29"/>
      <c r="L343" s="30"/>
      <c r="M343" s="160"/>
      <c r="N343" s="161"/>
      <c r="O343" s="55"/>
      <c r="P343" s="55"/>
      <c r="Q343" s="55"/>
      <c r="R343" s="55"/>
      <c r="S343" s="55"/>
      <c r="T343" s="56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T343" s="17" t="s">
        <v>165</v>
      </c>
      <c r="AU343" s="17" t="s">
        <v>83</v>
      </c>
    </row>
    <row r="344" spans="1:65" s="13" customFormat="1">
      <c r="B344" s="162"/>
      <c r="D344" s="158" t="s">
        <v>167</v>
      </c>
      <c r="E344" s="163" t="s">
        <v>1</v>
      </c>
      <c r="F344" s="164" t="s">
        <v>998</v>
      </c>
      <c r="H344" s="165">
        <v>3.9209999999999998</v>
      </c>
      <c r="L344" s="162"/>
      <c r="M344" s="166"/>
      <c r="N344" s="167"/>
      <c r="O344" s="167"/>
      <c r="P344" s="167"/>
      <c r="Q344" s="167"/>
      <c r="R344" s="167"/>
      <c r="S344" s="167"/>
      <c r="T344" s="168"/>
      <c r="AT344" s="163" t="s">
        <v>167</v>
      </c>
      <c r="AU344" s="163" t="s">
        <v>83</v>
      </c>
      <c r="AV344" s="13" t="s">
        <v>83</v>
      </c>
      <c r="AW344" s="13" t="s">
        <v>30</v>
      </c>
      <c r="AX344" s="13" t="s">
        <v>81</v>
      </c>
      <c r="AY344" s="163" t="s">
        <v>156</v>
      </c>
    </row>
    <row r="345" spans="1:65" s="2" customFormat="1" ht="24" customHeight="1">
      <c r="A345" s="29"/>
      <c r="B345" s="145"/>
      <c r="C345" s="146" t="s">
        <v>999</v>
      </c>
      <c r="D345" s="146" t="s">
        <v>158</v>
      </c>
      <c r="E345" s="147" t="s">
        <v>430</v>
      </c>
      <c r="F345" s="148" t="s">
        <v>431</v>
      </c>
      <c r="G345" s="149" t="s">
        <v>217</v>
      </c>
      <c r="H345" s="150">
        <v>54.247</v>
      </c>
      <c r="I345" s="151">
        <v>184.05</v>
      </c>
      <c r="J345" s="151">
        <f>ROUND(I345*H345,2)</f>
        <v>9984.16</v>
      </c>
      <c r="K345" s="148" t="s">
        <v>162</v>
      </c>
      <c r="L345" s="30"/>
      <c r="M345" s="152" t="s">
        <v>1</v>
      </c>
      <c r="N345" s="153" t="s">
        <v>39</v>
      </c>
      <c r="O345" s="154">
        <v>0</v>
      </c>
      <c r="P345" s="154">
        <f>O345*H345</f>
        <v>0</v>
      </c>
      <c r="Q345" s="154">
        <v>0</v>
      </c>
      <c r="R345" s="154">
        <f>Q345*H345</f>
        <v>0</v>
      </c>
      <c r="S345" s="154">
        <v>0</v>
      </c>
      <c r="T345" s="155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6" t="s">
        <v>163</v>
      </c>
      <c r="AT345" s="156" t="s">
        <v>158</v>
      </c>
      <c r="AU345" s="156" t="s">
        <v>83</v>
      </c>
      <c r="AY345" s="17" t="s">
        <v>156</v>
      </c>
      <c r="BE345" s="157">
        <f>IF(N345="základní",J345,0)</f>
        <v>9984.16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7" t="s">
        <v>81</v>
      </c>
      <c r="BK345" s="157">
        <f>ROUND(I345*H345,2)</f>
        <v>9984.16</v>
      </c>
      <c r="BL345" s="17" t="s">
        <v>163</v>
      </c>
      <c r="BM345" s="156" t="s">
        <v>1000</v>
      </c>
    </row>
    <row r="346" spans="1:65" s="2" customFormat="1" ht="28.8">
      <c r="A346" s="29"/>
      <c r="B346" s="30"/>
      <c r="C346" s="29"/>
      <c r="D346" s="158" t="s">
        <v>165</v>
      </c>
      <c r="E346" s="29"/>
      <c r="F346" s="159" t="s">
        <v>219</v>
      </c>
      <c r="G346" s="29"/>
      <c r="H346" s="29"/>
      <c r="I346" s="29"/>
      <c r="J346" s="29"/>
      <c r="K346" s="29"/>
      <c r="L346" s="30"/>
      <c r="M346" s="160"/>
      <c r="N346" s="161"/>
      <c r="O346" s="55"/>
      <c r="P346" s="55"/>
      <c r="Q346" s="55"/>
      <c r="R346" s="55"/>
      <c r="S346" s="55"/>
      <c r="T346" s="56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T346" s="17" t="s">
        <v>165</v>
      </c>
      <c r="AU346" s="17" t="s">
        <v>83</v>
      </c>
    </row>
    <row r="347" spans="1:65" s="13" customFormat="1">
      <c r="B347" s="162"/>
      <c r="D347" s="158" t="s">
        <v>167</v>
      </c>
      <c r="E347" s="163" t="s">
        <v>1</v>
      </c>
      <c r="F347" s="164" t="s">
        <v>1001</v>
      </c>
      <c r="H347" s="165">
        <v>54.247</v>
      </c>
      <c r="L347" s="162"/>
      <c r="M347" s="166"/>
      <c r="N347" s="167"/>
      <c r="O347" s="167"/>
      <c r="P347" s="167"/>
      <c r="Q347" s="167"/>
      <c r="R347" s="167"/>
      <c r="S347" s="167"/>
      <c r="T347" s="168"/>
      <c r="AT347" s="163" t="s">
        <v>167</v>
      </c>
      <c r="AU347" s="163" t="s">
        <v>83</v>
      </c>
      <c r="AV347" s="13" t="s">
        <v>83</v>
      </c>
      <c r="AW347" s="13" t="s">
        <v>30</v>
      </c>
      <c r="AX347" s="13" t="s">
        <v>81</v>
      </c>
      <c r="AY347" s="163" t="s">
        <v>156</v>
      </c>
    </row>
    <row r="348" spans="1:65" s="12" customFormat="1" ht="22.95" customHeight="1">
      <c r="B348" s="133"/>
      <c r="D348" s="134" t="s">
        <v>73</v>
      </c>
      <c r="E348" s="143" t="s">
        <v>433</v>
      </c>
      <c r="F348" s="143" t="s">
        <v>434</v>
      </c>
      <c r="J348" s="144">
        <f>BK348</f>
        <v>48919.25</v>
      </c>
      <c r="L348" s="133"/>
      <c r="M348" s="137"/>
      <c r="N348" s="138"/>
      <c r="O348" s="138"/>
      <c r="P348" s="139">
        <f>SUM(P349:P350)</f>
        <v>115.97362500000001</v>
      </c>
      <c r="Q348" s="138"/>
      <c r="R348" s="139">
        <f>SUM(R349:R350)</f>
        <v>0</v>
      </c>
      <c r="S348" s="138"/>
      <c r="T348" s="140">
        <f>SUM(T349:T350)</f>
        <v>0</v>
      </c>
      <c r="AR348" s="134" t="s">
        <v>81</v>
      </c>
      <c r="AT348" s="141" t="s">
        <v>73</v>
      </c>
      <c r="AU348" s="141" t="s">
        <v>81</v>
      </c>
      <c r="AY348" s="134" t="s">
        <v>156</v>
      </c>
      <c r="BK348" s="142">
        <f>SUM(BK349:BK350)</f>
        <v>48919.25</v>
      </c>
    </row>
    <row r="349" spans="1:65" s="2" customFormat="1" ht="24" customHeight="1">
      <c r="A349" s="29"/>
      <c r="B349" s="145"/>
      <c r="C349" s="146" t="s">
        <v>1002</v>
      </c>
      <c r="D349" s="146" t="s">
        <v>158</v>
      </c>
      <c r="E349" s="147" t="s">
        <v>436</v>
      </c>
      <c r="F349" s="148" t="s">
        <v>437</v>
      </c>
      <c r="G349" s="149" t="s">
        <v>217</v>
      </c>
      <c r="H349" s="150">
        <v>292.125</v>
      </c>
      <c r="I349" s="151">
        <v>167.46</v>
      </c>
      <c r="J349" s="151">
        <f>ROUND(I349*H349,2)</f>
        <v>48919.25</v>
      </c>
      <c r="K349" s="148" t="s">
        <v>162</v>
      </c>
      <c r="L349" s="30"/>
      <c r="M349" s="152" t="s">
        <v>1</v>
      </c>
      <c r="N349" s="153" t="s">
        <v>39</v>
      </c>
      <c r="O349" s="154">
        <v>0.39700000000000002</v>
      </c>
      <c r="P349" s="154">
        <f>O349*H349</f>
        <v>115.97362500000001</v>
      </c>
      <c r="Q349" s="154">
        <v>0</v>
      </c>
      <c r="R349" s="154">
        <f>Q349*H349</f>
        <v>0</v>
      </c>
      <c r="S349" s="154">
        <v>0</v>
      </c>
      <c r="T349" s="155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6" t="s">
        <v>163</v>
      </c>
      <c r="AT349" s="156" t="s">
        <v>158</v>
      </c>
      <c r="AU349" s="156" t="s">
        <v>83</v>
      </c>
      <c r="AY349" s="17" t="s">
        <v>156</v>
      </c>
      <c r="BE349" s="157">
        <f>IF(N349="základní",J349,0)</f>
        <v>48919.25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7" t="s">
        <v>81</v>
      </c>
      <c r="BK349" s="157">
        <f>ROUND(I349*H349,2)</f>
        <v>48919.25</v>
      </c>
      <c r="BL349" s="17" t="s">
        <v>163</v>
      </c>
      <c r="BM349" s="156" t="s">
        <v>1003</v>
      </c>
    </row>
    <row r="350" spans="1:65" s="2" customFormat="1" ht="19.2">
      <c r="A350" s="29"/>
      <c r="B350" s="30"/>
      <c r="C350" s="29"/>
      <c r="D350" s="158" t="s">
        <v>165</v>
      </c>
      <c r="E350" s="29"/>
      <c r="F350" s="159" t="s">
        <v>439</v>
      </c>
      <c r="G350" s="29"/>
      <c r="H350" s="29"/>
      <c r="I350" s="29"/>
      <c r="J350" s="29"/>
      <c r="K350" s="29"/>
      <c r="L350" s="30"/>
      <c r="M350" s="160"/>
      <c r="N350" s="161"/>
      <c r="O350" s="55"/>
      <c r="P350" s="55"/>
      <c r="Q350" s="55"/>
      <c r="R350" s="55"/>
      <c r="S350" s="55"/>
      <c r="T350" s="56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T350" s="17" t="s">
        <v>165</v>
      </c>
      <c r="AU350" s="17" t="s">
        <v>83</v>
      </c>
    </row>
    <row r="351" spans="1:65" s="12" customFormat="1" ht="25.95" customHeight="1">
      <c r="B351" s="133"/>
      <c r="D351" s="134" t="s">
        <v>73</v>
      </c>
      <c r="E351" s="135" t="s">
        <v>254</v>
      </c>
      <c r="F351" s="135" t="s">
        <v>526</v>
      </c>
      <c r="J351" s="136">
        <f>BK351</f>
        <v>22085.89</v>
      </c>
      <c r="L351" s="133"/>
      <c r="M351" s="137"/>
      <c r="N351" s="138"/>
      <c r="O351" s="138"/>
      <c r="P351" s="139">
        <f>P352</f>
        <v>0</v>
      </c>
      <c r="Q351" s="138"/>
      <c r="R351" s="139">
        <f>R352</f>
        <v>0</v>
      </c>
      <c r="S351" s="138"/>
      <c r="T351" s="140">
        <f>T352</f>
        <v>0</v>
      </c>
      <c r="AR351" s="134" t="s">
        <v>178</v>
      </c>
      <c r="AT351" s="141" t="s">
        <v>73</v>
      </c>
      <c r="AU351" s="141" t="s">
        <v>74</v>
      </c>
      <c r="AY351" s="134" t="s">
        <v>156</v>
      </c>
      <c r="BK351" s="142">
        <f>BK352</f>
        <v>22085.89</v>
      </c>
    </row>
    <row r="352" spans="1:65" s="12" customFormat="1" ht="22.95" customHeight="1">
      <c r="B352" s="133"/>
      <c r="D352" s="134" t="s">
        <v>73</v>
      </c>
      <c r="E352" s="143" t="s">
        <v>527</v>
      </c>
      <c r="F352" s="143" t="s">
        <v>528</v>
      </c>
      <c r="J352" s="144">
        <f>BK352</f>
        <v>22085.89</v>
      </c>
      <c r="L352" s="133"/>
      <c r="M352" s="137"/>
      <c r="N352" s="138"/>
      <c r="O352" s="138"/>
      <c r="P352" s="139">
        <f>SUM(P353:P355)</f>
        <v>0</v>
      </c>
      <c r="Q352" s="138"/>
      <c r="R352" s="139">
        <f>SUM(R353:R355)</f>
        <v>0</v>
      </c>
      <c r="S352" s="138"/>
      <c r="T352" s="140">
        <f>SUM(T353:T355)</f>
        <v>0</v>
      </c>
      <c r="AR352" s="134" t="s">
        <v>178</v>
      </c>
      <c r="AT352" s="141" t="s">
        <v>73</v>
      </c>
      <c r="AU352" s="141" t="s">
        <v>81</v>
      </c>
      <c r="AY352" s="134" t="s">
        <v>156</v>
      </c>
      <c r="BK352" s="142">
        <f>SUM(BK353:BK355)</f>
        <v>22085.89</v>
      </c>
    </row>
    <row r="353" spans="1:65" s="2" customFormat="1" ht="16.5" customHeight="1">
      <c r="A353" s="29"/>
      <c r="B353" s="145"/>
      <c r="C353" s="146" t="s">
        <v>1004</v>
      </c>
      <c r="D353" s="146" t="s">
        <v>158</v>
      </c>
      <c r="E353" s="147" t="s">
        <v>529</v>
      </c>
      <c r="F353" s="148" t="s">
        <v>530</v>
      </c>
      <c r="G353" s="149" t="s">
        <v>531</v>
      </c>
      <c r="H353" s="150">
        <v>1</v>
      </c>
      <c r="I353" s="151">
        <v>22085.89</v>
      </c>
      <c r="J353" s="151">
        <f>ROUND(I353*H353,2)</f>
        <v>22085.89</v>
      </c>
      <c r="K353" s="148" t="s">
        <v>1</v>
      </c>
      <c r="L353" s="30"/>
      <c r="M353" s="152" t="s">
        <v>1</v>
      </c>
      <c r="N353" s="153" t="s">
        <v>39</v>
      </c>
      <c r="O353" s="154">
        <v>0</v>
      </c>
      <c r="P353" s="154">
        <f>O353*H353</f>
        <v>0</v>
      </c>
      <c r="Q353" s="154">
        <v>0</v>
      </c>
      <c r="R353" s="154">
        <f>Q353*H353</f>
        <v>0</v>
      </c>
      <c r="S353" s="154">
        <v>0</v>
      </c>
      <c r="T353" s="155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6" t="s">
        <v>163</v>
      </c>
      <c r="AT353" s="156" t="s">
        <v>158</v>
      </c>
      <c r="AU353" s="156" t="s">
        <v>83</v>
      </c>
      <c r="AY353" s="17" t="s">
        <v>156</v>
      </c>
      <c r="BE353" s="157">
        <f>IF(N353="základní",J353,0)</f>
        <v>22085.89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7" t="s">
        <v>81</v>
      </c>
      <c r="BK353" s="157">
        <f>ROUND(I353*H353,2)</f>
        <v>22085.89</v>
      </c>
      <c r="BL353" s="17" t="s">
        <v>163</v>
      </c>
      <c r="BM353" s="156" t="s">
        <v>1005</v>
      </c>
    </row>
    <row r="354" spans="1:65" s="2" customFormat="1">
      <c r="A354" s="29"/>
      <c r="B354" s="30"/>
      <c r="C354" s="29"/>
      <c r="D354" s="158" t="s">
        <v>165</v>
      </c>
      <c r="E354" s="29"/>
      <c r="F354" s="159" t="s">
        <v>530</v>
      </c>
      <c r="G354" s="29"/>
      <c r="H354" s="29"/>
      <c r="I354" s="29"/>
      <c r="J354" s="29"/>
      <c r="K354" s="29"/>
      <c r="L354" s="30"/>
      <c r="M354" s="160"/>
      <c r="N354" s="161"/>
      <c r="O354" s="55"/>
      <c r="P354" s="55"/>
      <c r="Q354" s="55"/>
      <c r="R354" s="55"/>
      <c r="S354" s="55"/>
      <c r="T354" s="56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T354" s="17" t="s">
        <v>165</v>
      </c>
      <c r="AU354" s="17" t="s">
        <v>83</v>
      </c>
    </row>
    <row r="355" spans="1:65" s="13" customFormat="1">
      <c r="B355" s="162"/>
      <c r="D355" s="158" t="s">
        <v>167</v>
      </c>
      <c r="E355" s="163" t="s">
        <v>1</v>
      </c>
      <c r="F355" s="164" t="s">
        <v>81</v>
      </c>
      <c r="H355" s="165">
        <v>1</v>
      </c>
      <c r="L355" s="162"/>
      <c r="M355" s="190"/>
      <c r="N355" s="191"/>
      <c r="O355" s="191"/>
      <c r="P355" s="191"/>
      <c r="Q355" s="191"/>
      <c r="R355" s="191"/>
      <c r="S355" s="191"/>
      <c r="T355" s="192"/>
      <c r="AT355" s="163" t="s">
        <v>167</v>
      </c>
      <c r="AU355" s="163" t="s">
        <v>83</v>
      </c>
      <c r="AV355" s="13" t="s">
        <v>83</v>
      </c>
      <c r="AW355" s="13" t="s">
        <v>30</v>
      </c>
      <c r="AX355" s="13" t="s">
        <v>81</v>
      </c>
      <c r="AY355" s="163" t="s">
        <v>156</v>
      </c>
    </row>
    <row r="356" spans="1:65" s="2" customFormat="1" ht="7.05" customHeight="1">
      <c r="A356" s="29"/>
      <c r="B356" s="44"/>
      <c r="C356" s="45"/>
      <c r="D356" s="45"/>
      <c r="E356" s="45"/>
      <c r="F356" s="45"/>
      <c r="G356" s="45"/>
      <c r="H356" s="45"/>
      <c r="I356" s="45"/>
      <c r="J356" s="45"/>
      <c r="K356" s="45"/>
      <c r="L356" s="30"/>
      <c r="M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</row>
  </sheetData>
  <autoFilter ref="C130:K355" xr:uid="{00000000-0009-0000-0000-000006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246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100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1006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17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29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ROUND(J128, 2)</f>
        <v>840626.8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ROUND((SUM(BE128:BE245)),  2)</f>
        <v>840626.8</v>
      </c>
      <c r="G35" s="29"/>
      <c r="H35" s="29"/>
      <c r="I35" s="103">
        <v>0.21</v>
      </c>
      <c r="J35" s="102">
        <f>ROUND(((SUM(BE128:BE245))*I35),  2)</f>
        <v>176531.63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ROUND((SUM(BF128:BF245)),  2)</f>
        <v>0</v>
      </c>
      <c r="G36" s="29"/>
      <c r="H36" s="29"/>
      <c r="I36" s="103">
        <v>0.15</v>
      </c>
      <c r="J36" s="102">
        <f>ROUND(((SUM(BF128:BF245))*I36),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ROUND((SUM(BG128:BG245)),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ROUND((SUM(BH128:BH245)),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ROUND((SUM(BI128:BI245)),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1017158.43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Větev D - Chodníky - I.etapa - uznatelné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J128</f>
        <v>840626.8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133</v>
      </c>
      <c r="E99" s="117"/>
      <c r="F99" s="117"/>
      <c r="G99" s="117"/>
      <c r="H99" s="117"/>
      <c r="I99" s="117"/>
      <c r="J99" s="118">
        <f>J129</f>
        <v>840626.8</v>
      </c>
      <c r="L99" s="115"/>
    </row>
    <row r="100" spans="1:47" s="10" customFormat="1" ht="19.95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J130</f>
        <v>108898.33</v>
      </c>
      <c r="L100" s="119"/>
    </row>
    <row r="101" spans="1:47" s="10" customFormat="1" ht="19.95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J160</f>
        <v>379317.45999999996</v>
      </c>
      <c r="L101" s="119"/>
    </row>
    <row r="102" spans="1:47" s="10" customFormat="1" ht="19.95" customHeight="1">
      <c r="B102" s="119"/>
      <c r="D102" s="120" t="s">
        <v>724</v>
      </c>
      <c r="E102" s="121"/>
      <c r="F102" s="121"/>
      <c r="G102" s="121"/>
      <c r="H102" s="121"/>
      <c r="I102" s="121"/>
      <c r="J102" s="122">
        <f>J198</f>
        <v>4254.1000000000004</v>
      </c>
      <c r="L102" s="119"/>
    </row>
    <row r="103" spans="1:47" s="10" customFormat="1" ht="19.95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J203</f>
        <v>301111.69</v>
      </c>
      <c r="L103" s="119"/>
    </row>
    <row r="104" spans="1:47" s="10" customFormat="1" ht="14.85" customHeight="1">
      <c r="B104" s="119"/>
      <c r="D104" s="120" t="s">
        <v>138</v>
      </c>
      <c r="E104" s="121"/>
      <c r="F104" s="121"/>
      <c r="G104" s="121"/>
      <c r="H104" s="121"/>
      <c r="I104" s="121"/>
      <c r="J104" s="122">
        <f>J217</f>
        <v>5998.14</v>
      </c>
      <c r="L104" s="119"/>
    </row>
    <row r="105" spans="1:47" s="10" customFormat="1" ht="19.95" customHeight="1">
      <c r="B105" s="119"/>
      <c r="D105" s="120" t="s">
        <v>139</v>
      </c>
      <c r="E105" s="121"/>
      <c r="F105" s="121"/>
      <c r="G105" s="121"/>
      <c r="H105" s="121"/>
      <c r="I105" s="121"/>
      <c r="J105" s="122">
        <f>J224</f>
        <v>14033.660000000002</v>
      </c>
      <c r="L105" s="119"/>
    </row>
    <row r="106" spans="1:47" s="10" customFormat="1" ht="19.95" customHeight="1">
      <c r="B106" s="119"/>
      <c r="D106" s="120" t="s">
        <v>140</v>
      </c>
      <c r="E106" s="121"/>
      <c r="F106" s="121"/>
      <c r="G106" s="121"/>
      <c r="H106" s="121"/>
      <c r="I106" s="121"/>
      <c r="J106" s="122">
        <f>J243</f>
        <v>33011.56</v>
      </c>
      <c r="L106" s="119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7.0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7.0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5.05" customHeight="1">
      <c r="A113" s="29"/>
      <c r="B113" s="30"/>
      <c r="C113" s="21" t="s">
        <v>141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7.0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Chodníky v obci Stratov - III. etapa</v>
      </c>
      <c r="F116" s="242"/>
      <c r="G116" s="242"/>
      <c r="H116" s="24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20"/>
      <c r="C117" s="26" t="s">
        <v>124</v>
      </c>
      <c r="L117" s="20"/>
    </row>
    <row r="118" spans="1:63" s="2" customFormat="1" ht="16.5" customHeight="1">
      <c r="A118" s="29"/>
      <c r="B118" s="30"/>
      <c r="C118" s="29"/>
      <c r="D118" s="29"/>
      <c r="E118" s="241" t="s">
        <v>125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6" t="s">
        <v>126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0" t="str">
        <f>E11</f>
        <v>Větev D - Chodníky - I.etapa - uznatelné náklady</v>
      </c>
      <c r="F120" s="240"/>
      <c r="G120" s="240"/>
      <c r="H120" s="240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7.0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6" t="s">
        <v>20</v>
      </c>
      <c r="D122" s="29"/>
      <c r="E122" s="29"/>
      <c r="F122" s="24" t="str">
        <f>F14</f>
        <v>Stratov</v>
      </c>
      <c r="G122" s="29"/>
      <c r="H122" s="29"/>
      <c r="I122" s="26" t="s">
        <v>22</v>
      </c>
      <c r="J122" s="52">
        <f>IF(J14="","",J14)</f>
        <v>44537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7.0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8.05" customHeight="1">
      <c r="A124" s="29"/>
      <c r="B124" s="30"/>
      <c r="C124" s="26" t="s">
        <v>23</v>
      </c>
      <c r="D124" s="29"/>
      <c r="E124" s="29"/>
      <c r="F124" s="24" t="str">
        <f>E17</f>
        <v xml:space="preserve"> </v>
      </c>
      <c r="G124" s="29"/>
      <c r="H124" s="29"/>
      <c r="I124" s="26" t="s">
        <v>28</v>
      </c>
      <c r="J124" s="27" t="str">
        <f>E23</f>
        <v>Projekce dopravní Filip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3" customHeight="1">
      <c r="A125" s="29"/>
      <c r="B125" s="30"/>
      <c r="C125" s="26" t="s">
        <v>27</v>
      </c>
      <c r="D125" s="29"/>
      <c r="E125" s="29"/>
      <c r="F125" s="24" t="str">
        <f>IF(E20="","",E20)</f>
        <v>SWIETELSKY stavební s.r.o., odštěpný závod Dopravní stavby STŘED</v>
      </c>
      <c r="G125" s="29"/>
      <c r="H125" s="29"/>
      <c r="I125" s="26" t="s">
        <v>31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142</v>
      </c>
      <c r="D127" s="126" t="s">
        <v>59</v>
      </c>
      <c r="E127" s="126" t="s">
        <v>55</v>
      </c>
      <c r="F127" s="126" t="s">
        <v>56</v>
      </c>
      <c r="G127" s="126" t="s">
        <v>143</v>
      </c>
      <c r="H127" s="126" t="s">
        <v>144</v>
      </c>
      <c r="I127" s="126" t="s">
        <v>145</v>
      </c>
      <c r="J127" s="126" t="s">
        <v>130</v>
      </c>
      <c r="K127" s="127" t="s">
        <v>146</v>
      </c>
      <c r="L127" s="128"/>
      <c r="M127" s="59" t="s">
        <v>1</v>
      </c>
      <c r="N127" s="60" t="s">
        <v>38</v>
      </c>
      <c r="O127" s="60" t="s">
        <v>147</v>
      </c>
      <c r="P127" s="60" t="s">
        <v>148</v>
      </c>
      <c r="Q127" s="60" t="s">
        <v>149</v>
      </c>
      <c r="R127" s="60" t="s">
        <v>150</v>
      </c>
      <c r="S127" s="60" t="s">
        <v>151</v>
      </c>
      <c r="T127" s="61" t="s">
        <v>152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5" customHeight="1">
      <c r="A128" s="29"/>
      <c r="B128" s="30"/>
      <c r="C128" s="66" t="s">
        <v>153</v>
      </c>
      <c r="D128" s="29"/>
      <c r="E128" s="29"/>
      <c r="F128" s="29"/>
      <c r="G128" s="29"/>
      <c r="H128" s="29"/>
      <c r="I128" s="29"/>
      <c r="J128" s="129">
        <f>BK128</f>
        <v>840626.8</v>
      </c>
      <c r="K128" s="29"/>
      <c r="L128" s="30"/>
      <c r="M128" s="62"/>
      <c r="N128" s="53"/>
      <c r="O128" s="63"/>
      <c r="P128" s="130">
        <f>P129</f>
        <v>580.40756800000008</v>
      </c>
      <c r="Q128" s="63"/>
      <c r="R128" s="130">
        <f>R129</f>
        <v>197.13094100000001</v>
      </c>
      <c r="S128" s="63"/>
      <c r="T128" s="131">
        <f>T129</f>
        <v>30.654399999999999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73</v>
      </c>
      <c r="AU128" s="17" t="s">
        <v>132</v>
      </c>
      <c r="BK128" s="132">
        <f>BK129</f>
        <v>840626.8</v>
      </c>
    </row>
    <row r="129" spans="1:65" s="12" customFormat="1" ht="25.95" customHeight="1">
      <c r="B129" s="133"/>
      <c r="D129" s="134" t="s">
        <v>73</v>
      </c>
      <c r="E129" s="135" t="s">
        <v>154</v>
      </c>
      <c r="F129" s="135" t="s">
        <v>155</v>
      </c>
      <c r="J129" s="136">
        <f>BK129</f>
        <v>840626.8</v>
      </c>
      <c r="L129" s="133"/>
      <c r="M129" s="137"/>
      <c r="N129" s="138"/>
      <c r="O129" s="138"/>
      <c r="P129" s="139">
        <f>P130+P160+P198+P203+P224+P243</f>
        <v>580.40756800000008</v>
      </c>
      <c r="Q129" s="138"/>
      <c r="R129" s="139">
        <f>R130+R160+R198+R203+R224+R243</f>
        <v>197.13094100000001</v>
      </c>
      <c r="S129" s="138"/>
      <c r="T129" s="140">
        <f>T130+T160+T198+T203+T224+T243</f>
        <v>30.654399999999999</v>
      </c>
      <c r="AR129" s="134" t="s">
        <v>81</v>
      </c>
      <c r="AT129" s="141" t="s">
        <v>73</v>
      </c>
      <c r="AU129" s="141" t="s">
        <v>74</v>
      </c>
      <c r="AY129" s="134" t="s">
        <v>156</v>
      </c>
      <c r="BK129" s="142">
        <f>BK130+BK160+BK198+BK203+BK224+BK243</f>
        <v>840626.8</v>
      </c>
    </row>
    <row r="130" spans="1:65" s="12" customFormat="1" ht="22.95" customHeight="1">
      <c r="B130" s="133"/>
      <c r="D130" s="134" t="s">
        <v>73</v>
      </c>
      <c r="E130" s="143" t="s">
        <v>81</v>
      </c>
      <c r="F130" s="143" t="s">
        <v>157</v>
      </c>
      <c r="J130" s="144">
        <f>BK130</f>
        <v>108898.33</v>
      </c>
      <c r="L130" s="133"/>
      <c r="M130" s="137"/>
      <c r="N130" s="138"/>
      <c r="O130" s="138"/>
      <c r="P130" s="139">
        <f>SUM(P131:P159)</f>
        <v>95.336861999999996</v>
      </c>
      <c r="Q130" s="138"/>
      <c r="R130" s="139">
        <f>SUM(R131:R159)</f>
        <v>0</v>
      </c>
      <c r="S130" s="138"/>
      <c r="T130" s="140">
        <f>SUM(T131:T159)</f>
        <v>0</v>
      </c>
      <c r="AR130" s="134" t="s">
        <v>81</v>
      </c>
      <c r="AT130" s="141" t="s">
        <v>73</v>
      </c>
      <c r="AU130" s="141" t="s">
        <v>81</v>
      </c>
      <c r="AY130" s="134" t="s">
        <v>156</v>
      </c>
      <c r="BK130" s="142">
        <f>SUM(BK131:BK159)</f>
        <v>108898.33</v>
      </c>
    </row>
    <row r="131" spans="1:65" s="2" customFormat="1" ht="24" customHeight="1">
      <c r="A131" s="29"/>
      <c r="B131" s="145"/>
      <c r="C131" s="146" t="s">
        <v>81</v>
      </c>
      <c r="D131" s="146" t="s">
        <v>158</v>
      </c>
      <c r="E131" s="147" t="s">
        <v>159</v>
      </c>
      <c r="F131" s="148" t="s">
        <v>160</v>
      </c>
      <c r="G131" s="149" t="s">
        <v>161</v>
      </c>
      <c r="H131" s="150">
        <v>162.518</v>
      </c>
      <c r="I131" s="151">
        <v>138.77000000000001</v>
      </c>
      <c r="J131" s="151">
        <f>ROUND(I131*H131,2)</f>
        <v>22552.62</v>
      </c>
      <c r="K131" s="148" t="s">
        <v>162</v>
      </c>
      <c r="L131" s="30"/>
      <c r="M131" s="152" t="s">
        <v>1</v>
      </c>
      <c r="N131" s="153" t="s">
        <v>39</v>
      </c>
      <c r="O131" s="154">
        <v>0.36799999999999999</v>
      </c>
      <c r="P131" s="154">
        <f>O131*H131</f>
        <v>59.806623999999999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163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22552.62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22552.62</v>
      </c>
      <c r="BL131" s="17" t="s">
        <v>163</v>
      </c>
      <c r="BM131" s="156" t="s">
        <v>1007</v>
      </c>
    </row>
    <row r="132" spans="1:65" s="2" customFormat="1" ht="28.8">
      <c r="A132" s="29"/>
      <c r="B132" s="30"/>
      <c r="C132" s="29"/>
      <c r="D132" s="158" t="s">
        <v>165</v>
      </c>
      <c r="E132" s="29"/>
      <c r="F132" s="159" t="s">
        <v>166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13" customFormat="1">
      <c r="B133" s="162"/>
      <c r="D133" s="158" t="s">
        <v>167</v>
      </c>
      <c r="E133" s="163" t="s">
        <v>1</v>
      </c>
      <c r="F133" s="164" t="s">
        <v>1008</v>
      </c>
      <c r="H133" s="165">
        <v>89.468000000000004</v>
      </c>
      <c r="L133" s="162"/>
      <c r="M133" s="166"/>
      <c r="N133" s="167"/>
      <c r="O133" s="167"/>
      <c r="P133" s="167"/>
      <c r="Q133" s="167"/>
      <c r="R133" s="167"/>
      <c r="S133" s="167"/>
      <c r="T133" s="168"/>
      <c r="AT133" s="163" t="s">
        <v>167</v>
      </c>
      <c r="AU133" s="163" t="s">
        <v>83</v>
      </c>
      <c r="AV133" s="13" t="s">
        <v>83</v>
      </c>
      <c r="AW133" s="13" t="s">
        <v>30</v>
      </c>
      <c r="AX133" s="13" t="s">
        <v>74</v>
      </c>
      <c r="AY133" s="163" t="s">
        <v>156</v>
      </c>
    </row>
    <row r="134" spans="1:65" s="13" customFormat="1">
      <c r="B134" s="162"/>
      <c r="D134" s="158" t="s">
        <v>167</v>
      </c>
      <c r="E134" s="163" t="s">
        <v>1</v>
      </c>
      <c r="F134" s="164" t="s">
        <v>1009</v>
      </c>
      <c r="H134" s="165">
        <v>56.46</v>
      </c>
      <c r="L134" s="162"/>
      <c r="M134" s="166"/>
      <c r="N134" s="167"/>
      <c r="O134" s="167"/>
      <c r="P134" s="167"/>
      <c r="Q134" s="167"/>
      <c r="R134" s="167"/>
      <c r="S134" s="167"/>
      <c r="T134" s="168"/>
      <c r="AT134" s="163" t="s">
        <v>167</v>
      </c>
      <c r="AU134" s="163" t="s">
        <v>83</v>
      </c>
      <c r="AV134" s="13" t="s">
        <v>83</v>
      </c>
      <c r="AW134" s="13" t="s">
        <v>30</v>
      </c>
      <c r="AX134" s="13" t="s">
        <v>74</v>
      </c>
      <c r="AY134" s="163" t="s">
        <v>156</v>
      </c>
    </row>
    <row r="135" spans="1:65" s="13" customFormat="1">
      <c r="B135" s="162"/>
      <c r="D135" s="158" t="s">
        <v>167</v>
      </c>
      <c r="E135" s="163" t="s">
        <v>1</v>
      </c>
      <c r="F135" s="164" t="s">
        <v>1010</v>
      </c>
      <c r="H135" s="165">
        <v>11.22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167</v>
      </c>
      <c r="AU135" s="163" t="s">
        <v>83</v>
      </c>
      <c r="AV135" s="13" t="s">
        <v>83</v>
      </c>
      <c r="AW135" s="13" t="s">
        <v>30</v>
      </c>
      <c r="AX135" s="13" t="s">
        <v>74</v>
      </c>
      <c r="AY135" s="163" t="s">
        <v>156</v>
      </c>
    </row>
    <row r="136" spans="1:65" s="13" customFormat="1">
      <c r="B136" s="162"/>
      <c r="D136" s="158" t="s">
        <v>167</v>
      </c>
      <c r="E136" s="163" t="s">
        <v>1</v>
      </c>
      <c r="F136" s="164" t="s">
        <v>1011</v>
      </c>
      <c r="H136" s="165">
        <v>5.37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167</v>
      </c>
      <c r="AU136" s="163" t="s">
        <v>83</v>
      </c>
      <c r="AV136" s="13" t="s">
        <v>83</v>
      </c>
      <c r="AW136" s="13" t="s">
        <v>30</v>
      </c>
      <c r="AX136" s="13" t="s">
        <v>74</v>
      </c>
      <c r="AY136" s="163" t="s">
        <v>156</v>
      </c>
    </row>
    <row r="137" spans="1:65" s="14" customFormat="1">
      <c r="B137" s="169"/>
      <c r="D137" s="158" t="s">
        <v>167</v>
      </c>
      <c r="E137" s="170" t="s">
        <v>1</v>
      </c>
      <c r="F137" s="171" t="s">
        <v>172</v>
      </c>
      <c r="H137" s="172">
        <v>162.518</v>
      </c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167</v>
      </c>
      <c r="AU137" s="170" t="s">
        <v>83</v>
      </c>
      <c r="AV137" s="14" t="s">
        <v>163</v>
      </c>
      <c r="AW137" s="14" t="s">
        <v>30</v>
      </c>
      <c r="AX137" s="14" t="s">
        <v>81</v>
      </c>
      <c r="AY137" s="170" t="s">
        <v>156</v>
      </c>
    </row>
    <row r="138" spans="1:65" s="2" customFormat="1" ht="16.5" customHeight="1">
      <c r="A138" s="29"/>
      <c r="B138" s="145"/>
      <c r="C138" s="146" t="s">
        <v>83</v>
      </c>
      <c r="D138" s="146" t="s">
        <v>158</v>
      </c>
      <c r="E138" s="147" t="s">
        <v>173</v>
      </c>
      <c r="F138" s="148" t="s">
        <v>174</v>
      </c>
      <c r="G138" s="149" t="s">
        <v>161</v>
      </c>
      <c r="H138" s="150">
        <v>162.518</v>
      </c>
      <c r="I138" s="151">
        <v>29.63</v>
      </c>
      <c r="J138" s="151">
        <f>ROUND(I138*H138,2)</f>
        <v>4815.41</v>
      </c>
      <c r="K138" s="148" t="s">
        <v>162</v>
      </c>
      <c r="L138" s="30"/>
      <c r="M138" s="152" t="s">
        <v>1</v>
      </c>
      <c r="N138" s="153" t="s">
        <v>39</v>
      </c>
      <c r="O138" s="154">
        <v>5.8000000000000003E-2</v>
      </c>
      <c r="P138" s="154">
        <f>O138*H138</f>
        <v>9.426044000000001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163</v>
      </c>
      <c r="AT138" s="156" t="s">
        <v>158</v>
      </c>
      <c r="AU138" s="156" t="s">
        <v>83</v>
      </c>
      <c r="AY138" s="17" t="s">
        <v>156</v>
      </c>
      <c r="BE138" s="157">
        <f>IF(N138="základní",J138,0)</f>
        <v>4815.41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81</v>
      </c>
      <c r="BK138" s="157">
        <f>ROUND(I138*H138,2)</f>
        <v>4815.41</v>
      </c>
      <c r="BL138" s="17" t="s">
        <v>163</v>
      </c>
      <c r="BM138" s="156" t="s">
        <v>1012</v>
      </c>
    </row>
    <row r="139" spans="1:65" s="2" customFormat="1" ht="38.4">
      <c r="A139" s="29"/>
      <c r="B139" s="30"/>
      <c r="C139" s="29"/>
      <c r="D139" s="158" t="s">
        <v>165</v>
      </c>
      <c r="E139" s="29"/>
      <c r="F139" s="159" t="s">
        <v>176</v>
      </c>
      <c r="G139" s="29"/>
      <c r="H139" s="29"/>
      <c r="I139" s="29"/>
      <c r="J139" s="29"/>
      <c r="K139" s="29"/>
      <c r="L139" s="30"/>
      <c r="M139" s="160"/>
      <c r="N139" s="161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7" t="s">
        <v>165</v>
      </c>
      <c r="AU139" s="17" t="s">
        <v>83</v>
      </c>
    </row>
    <row r="140" spans="1:65" s="13" customFormat="1">
      <c r="B140" s="162"/>
      <c r="D140" s="158" t="s">
        <v>167</v>
      </c>
      <c r="E140" s="163" t="s">
        <v>1</v>
      </c>
      <c r="F140" s="164" t="s">
        <v>1013</v>
      </c>
      <c r="H140" s="165">
        <v>162.518</v>
      </c>
      <c r="L140" s="162"/>
      <c r="M140" s="166"/>
      <c r="N140" s="167"/>
      <c r="O140" s="167"/>
      <c r="P140" s="167"/>
      <c r="Q140" s="167"/>
      <c r="R140" s="167"/>
      <c r="S140" s="167"/>
      <c r="T140" s="168"/>
      <c r="AT140" s="163" t="s">
        <v>167</v>
      </c>
      <c r="AU140" s="163" t="s">
        <v>83</v>
      </c>
      <c r="AV140" s="13" t="s">
        <v>83</v>
      </c>
      <c r="AW140" s="13" t="s">
        <v>30</v>
      </c>
      <c r="AX140" s="13" t="s">
        <v>81</v>
      </c>
      <c r="AY140" s="163" t="s">
        <v>156</v>
      </c>
    </row>
    <row r="141" spans="1:65" s="2" customFormat="1" ht="24" customHeight="1">
      <c r="A141" s="29"/>
      <c r="B141" s="145"/>
      <c r="C141" s="146" t="s">
        <v>178</v>
      </c>
      <c r="D141" s="146" t="s">
        <v>158</v>
      </c>
      <c r="E141" s="147" t="s">
        <v>190</v>
      </c>
      <c r="F141" s="148" t="s">
        <v>191</v>
      </c>
      <c r="G141" s="149" t="s">
        <v>161</v>
      </c>
      <c r="H141" s="150">
        <v>24.555</v>
      </c>
      <c r="I141" s="151">
        <v>62.92</v>
      </c>
      <c r="J141" s="151">
        <f>ROUND(I141*H141,2)</f>
        <v>1545</v>
      </c>
      <c r="K141" s="148" t="s">
        <v>162</v>
      </c>
      <c r="L141" s="30"/>
      <c r="M141" s="152" t="s">
        <v>1</v>
      </c>
      <c r="N141" s="153" t="s">
        <v>39</v>
      </c>
      <c r="O141" s="154">
        <v>0.05</v>
      </c>
      <c r="P141" s="154">
        <f>O141*H141</f>
        <v>1.2277500000000001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6" t="s">
        <v>163</v>
      </c>
      <c r="AT141" s="156" t="s">
        <v>158</v>
      </c>
      <c r="AU141" s="156" t="s">
        <v>83</v>
      </c>
      <c r="AY141" s="17" t="s">
        <v>156</v>
      </c>
      <c r="BE141" s="157">
        <f>IF(N141="základní",J141,0)</f>
        <v>1545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81</v>
      </c>
      <c r="BK141" s="157">
        <f>ROUND(I141*H141,2)</f>
        <v>1545</v>
      </c>
      <c r="BL141" s="17" t="s">
        <v>163</v>
      </c>
      <c r="BM141" s="156" t="s">
        <v>1014</v>
      </c>
    </row>
    <row r="142" spans="1:65" s="2" customFormat="1" ht="38.4">
      <c r="A142" s="29"/>
      <c r="B142" s="30"/>
      <c r="C142" s="29"/>
      <c r="D142" s="158" t="s">
        <v>165</v>
      </c>
      <c r="E142" s="29"/>
      <c r="F142" s="159" t="s">
        <v>193</v>
      </c>
      <c r="G142" s="29"/>
      <c r="H142" s="29"/>
      <c r="I142" s="29"/>
      <c r="J142" s="29"/>
      <c r="K142" s="29"/>
      <c r="L142" s="30"/>
      <c r="M142" s="160"/>
      <c r="N142" s="161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165</v>
      </c>
      <c r="AU142" s="17" t="s">
        <v>83</v>
      </c>
    </row>
    <row r="143" spans="1:65" s="13" customFormat="1" ht="20.399999999999999">
      <c r="B143" s="162"/>
      <c r="D143" s="158" t="s">
        <v>167</v>
      </c>
      <c r="E143" s="163" t="s">
        <v>1</v>
      </c>
      <c r="F143" s="164" t="s">
        <v>1015</v>
      </c>
      <c r="H143" s="165">
        <v>24.555</v>
      </c>
      <c r="L143" s="162"/>
      <c r="M143" s="166"/>
      <c r="N143" s="167"/>
      <c r="O143" s="167"/>
      <c r="P143" s="167"/>
      <c r="Q143" s="167"/>
      <c r="R143" s="167"/>
      <c r="S143" s="167"/>
      <c r="T143" s="168"/>
      <c r="AT143" s="163" t="s">
        <v>167</v>
      </c>
      <c r="AU143" s="163" t="s">
        <v>83</v>
      </c>
      <c r="AV143" s="13" t="s">
        <v>83</v>
      </c>
      <c r="AW143" s="13" t="s">
        <v>30</v>
      </c>
      <c r="AX143" s="13" t="s">
        <v>81</v>
      </c>
      <c r="AY143" s="163" t="s">
        <v>156</v>
      </c>
    </row>
    <row r="144" spans="1:65" s="2" customFormat="1" ht="24" customHeight="1">
      <c r="A144" s="29"/>
      <c r="B144" s="145"/>
      <c r="C144" s="146" t="s">
        <v>163</v>
      </c>
      <c r="D144" s="146" t="s">
        <v>158</v>
      </c>
      <c r="E144" s="147" t="s">
        <v>196</v>
      </c>
      <c r="F144" s="148" t="s">
        <v>197</v>
      </c>
      <c r="G144" s="149" t="s">
        <v>161</v>
      </c>
      <c r="H144" s="150">
        <v>137.96299999999999</v>
      </c>
      <c r="I144" s="151">
        <v>126.59</v>
      </c>
      <c r="J144" s="151">
        <f>ROUND(I144*H144,2)</f>
        <v>17464.740000000002</v>
      </c>
      <c r="K144" s="148" t="s">
        <v>162</v>
      </c>
      <c r="L144" s="30"/>
      <c r="M144" s="152" t="s">
        <v>1</v>
      </c>
      <c r="N144" s="153" t="s">
        <v>39</v>
      </c>
      <c r="O144" s="154">
        <v>8.3000000000000004E-2</v>
      </c>
      <c r="P144" s="154">
        <f>O144*H144</f>
        <v>11.450929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163</v>
      </c>
      <c r="AT144" s="156" t="s">
        <v>158</v>
      </c>
      <c r="AU144" s="156" t="s">
        <v>83</v>
      </c>
      <c r="AY144" s="17" t="s">
        <v>156</v>
      </c>
      <c r="BE144" s="157">
        <f>IF(N144="základní",J144,0)</f>
        <v>17464.740000000002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81</v>
      </c>
      <c r="BK144" s="157">
        <f>ROUND(I144*H144,2)</f>
        <v>17464.740000000002</v>
      </c>
      <c r="BL144" s="17" t="s">
        <v>163</v>
      </c>
      <c r="BM144" s="156" t="s">
        <v>1016</v>
      </c>
    </row>
    <row r="145" spans="1:65" s="2" customFormat="1" ht="38.4">
      <c r="A145" s="29"/>
      <c r="B145" s="30"/>
      <c r="C145" s="29"/>
      <c r="D145" s="158" t="s">
        <v>165</v>
      </c>
      <c r="E145" s="29"/>
      <c r="F145" s="159" t="s">
        <v>199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165</v>
      </c>
      <c r="AU145" s="17" t="s">
        <v>83</v>
      </c>
    </row>
    <row r="146" spans="1:65" s="13" customFormat="1">
      <c r="B146" s="162"/>
      <c r="D146" s="158" t="s">
        <v>167</v>
      </c>
      <c r="E146" s="163" t="s">
        <v>1</v>
      </c>
      <c r="F146" s="164" t="s">
        <v>1017</v>
      </c>
      <c r="H146" s="165">
        <v>137.96299999999999</v>
      </c>
      <c r="L146" s="162"/>
      <c r="M146" s="166"/>
      <c r="N146" s="167"/>
      <c r="O146" s="167"/>
      <c r="P146" s="167"/>
      <c r="Q146" s="167"/>
      <c r="R146" s="167"/>
      <c r="S146" s="167"/>
      <c r="T146" s="168"/>
      <c r="AT146" s="163" t="s">
        <v>167</v>
      </c>
      <c r="AU146" s="163" t="s">
        <v>83</v>
      </c>
      <c r="AV146" s="13" t="s">
        <v>83</v>
      </c>
      <c r="AW146" s="13" t="s">
        <v>30</v>
      </c>
      <c r="AX146" s="13" t="s">
        <v>81</v>
      </c>
      <c r="AY146" s="163" t="s">
        <v>156</v>
      </c>
    </row>
    <row r="147" spans="1:65" s="2" customFormat="1" ht="24" customHeight="1">
      <c r="A147" s="29"/>
      <c r="B147" s="145"/>
      <c r="C147" s="146" t="s">
        <v>189</v>
      </c>
      <c r="D147" s="146" t="s">
        <v>158</v>
      </c>
      <c r="E147" s="147" t="s">
        <v>203</v>
      </c>
      <c r="F147" s="148" t="s">
        <v>204</v>
      </c>
      <c r="G147" s="149" t="s">
        <v>161</v>
      </c>
      <c r="H147" s="150">
        <v>1379.63</v>
      </c>
      <c r="I147" s="151">
        <v>6.63</v>
      </c>
      <c r="J147" s="151">
        <f>ROUND(I147*H147,2)</f>
        <v>9146.9500000000007</v>
      </c>
      <c r="K147" s="148" t="s">
        <v>162</v>
      </c>
      <c r="L147" s="30"/>
      <c r="M147" s="152" t="s">
        <v>1</v>
      </c>
      <c r="N147" s="153" t="s">
        <v>39</v>
      </c>
      <c r="O147" s="154">
        <v>4.0000000000000001E-3</v>
      </c>
      <c r="P147" s="154">
        <f>O147*H147</f>
        <v>5.5185200000000005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163</v>
      </c>
      <c r="AT147" s="156" t="s">
        <v>158</v>
      </c>
      <c r="AU147" s="156" t="s">
        <v>83</v>
      </c>
      <c r="AY147" s="17" t="s">
        <v>156</v>
      </c>
      <c r="BE147" s="157">
        <f>IF(N147="základní",J147,0)</f>
        <v>9146.9500000000007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81</v>
      </c>
      <c r="BK147" s="157">
        <f>ROUND(I147*H147,2)</f>
        <v>9146.9500000000007</v>
      </c>
      <c r="BL147" s="17" t="s">
        <v>163</v>
      </c>
      <c r="BM147" s="156" t="s">
        <v>1018</v>
      </c>
    </row>
    <row r="148" spans="1:65" s="2" customFormat="1" ht="38.4">
      <c r="A148" s="29"/>
      <c r="B148" s="30"/>
      <c r="C148" s="29"/>
      <c r="D148" s="158" t="s">
        <v>165</v>
      </c>
      <c r="E148" s="29"/>
      <c r="F148" s="159" t="s">
        <v>206</v>
      </c>
      <c r="G148" s="29"/>
      <c r="H148" s="29"/>
      <c r="I148" s="29"/>
      <c r="J148" s="29"/>
      <c r="K148" s="29"/>
      <c r="L148" s="30"/>
      <c r="M148" s="160"/>
      <c r="N148" s="161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165</v>
      </c>
      <c r="AU148" s="17" t="s">
        <v>83</v>
      </c>
    </row>
    <row r="149" spans="1:65" s="13" customFormat="1">
      <c r="B149" s="162"/>
      <c r="D149" s="158" t="s">
        <v>167</v>
      </c>
      <c r="E149" s="163" t="s">
        <v>1</v>
      </c>
      <c r="F149" s="164" t="s">
        <v>1019</v>
      </c>
      <c r="H149" s="165">
        <v>1379.63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3" t="s">
        <v>167</v>
      </c>
      <c r="AU149" s="163" t="s">
        <v>83</v>
      </c>
      <c r="AV149" s="13" t="s">
        <v>83</v>
      </c>
      <c r="AW149" s="13" t="s">
        <v>30</v>
      </c>
      <c r="AX149" s="13" t="s">
        <v>81</v>
      </c>
      <c r="AY149" s="163" t="s">
        <v>156</v>
      </c>
    </row>
    <row r="150" spans="1:65" s="2" customFormat="1" ht="16.5" customHeight="1">
      <c r="A150" s="29"/>
      <c r="B150" s="145"/>
      <c r="C150" s="146" t="s">
        <v>195</v>
      </c>
      <c r="D150" s="146" t="s">
        <v>158</v>
      </c>
      <c r="E150" s="147" t="s">
        <v>209</v>
      </c>
      <c r="F150" s="148" t="s">
        <v>210</v>
      </c>
      <c r="G150" s="149" t="s">
        <v>161</v>
      </c>
      <c r="H150" s="150">
        <v>24.555</v>
      </c>
      <c r="I150" s="151">
        <v>15.61</v>
      </c>
      <c r="J150" s="151">
        <f>ROUND(I150*H150,2)</f>
        <v>383.3</v>
      </c>
      <c r="K150" s="148" t="s">
        <v>162</v>
      </c>
      <c r="L150" s="30"/>
      <c r="M150" s="152" t="s">
        <v>1</v>
      </c>
      <c r="N150" s="153" t="s">
        <v>39</v>
      </c>
      <c r="O150" s="154">
        <v>8.9999999999999993E-3</v>
      </c>
      <c r="P150" s="154">
        <f>O150*H150</f>
        <v>0.22099499999999997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163</v>
      </c>
      <c r="AT150" s="156" t="s">
        <v>158</v>
      </c>
      <c r="AU150" s="156" t="s">
        <v>83</v>
      </c>
      <c r="AY150" s="17" t="s">
        <v>156</v>
      </c>
      <c r="BE150" s="157">
        <f>IF(N150="základní",J150,0)</f>
        <v>383.3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81</v>
      </c>
      <c r="BK150" s="157">
        <f>ROUND(I150*H150,2)</f>
        <v>383.3</v>
      </c>
      <c r="BL150" s="17" t="s">
        <v>163</v>
      </c>
      <c r="BM150" s="156" t="s">
        <v>1020</v>
      </c>
    </row>
    <row r="151" spans="1:65" s="2" customFormat="1">
      <c r="A151" s="29"/>
      <c r="B151" s="30"/>
      <c r="C151" s="29"/>
      <c r="D151" s="158" t="s">
        <v>165</v>
      </c>
      <c r="E151" s="29"/>
      <c r="F151" s="159" t="s">
        <v>212</v>
      </c>
      <c r="G151" s="29"/>
      <c r="H151" s="29"/>
      <c r="I151" s="29"/>
      <c r="J151" s="29"/>
      <c r="K151" s="29"/>
      <c r="L151" s="30"/>
      <c r="M151" s="160"/>
      <c r="N151" s="161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165</v>
      </c>
      <c r="AU151" s="17" t="s">
        <v>83</v>
      </c>
    </row>
    <row r="152" spans="1:65" s="13" customFormat="1">
      <c r="B152" s="162"/>
      <c r="D152" s="158" t="s">
        <v>167</v>
      </c>
      <c r="E152" s="163" t="s">
        <v>1</v>
      </c>
      <c r="F152" s="164" t="s">
        <v>1021</v>
      </c>
      <c r="H152" s="165">
        <v>24.555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167</v>
      </c>
      <c r="AU152" s="163" t="s">
        <v>83</v>
      </c>
      <c r="AV152" s="13" t="s">
        <v>83</v>
      </c>
      <c r="AW152" s="13" t="s">
        <v>30</v>
      </c>
      <c r="AX152" s="13" t="s">
        <v>81</v>
      </c>
      <c r="AY152" s="163" t="s">
        <v>156</v>
      </c>
    </row>
    <row r="153" spans="1:65" s="2" customFormat="1" ht="24" customHeight="1">
      <c r="A153" s="29"/>
      <c r="B153" s="145"/>
      <c r="C153" s="146" t="s">
        <v>202</v>
      </c>
      <c r="D153" s="146" t="s">
        <v>158</v>
      </c>
      <c r="E153" s="147" t="s">
        <v>215</v>
      </c>
      <c r="F153" s="148" t="s">
        <v>216</v>
      </c>
      <c r="G153" s="149" t="s">
        <v>217</v>
      </c>
      <c r="H153" s="150">
        <v>248.333</v>
      </c>
      <c r="I153" s="151">
        <v>184.05</v>
      </c>
      <c r="J153" s="151">
        <f>ROUND(I153*H153,2)</f>
        <v>45705.69</v>
      </c>
      <c r="K153" s="148" t="s">
        <v>162</v>
      </c>
      <c r="L153" s="30"/>
      <c r="M153" s="152" t="s">
        <v>1</v>
      </c>
      <c r="N153" s="153" t="s">
        <v>39</v>
      </c>
      <c r="O153" s="154">
        <v>0</v>
      </c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163</v>
      </c>
      <c r="AT153" s="156" t="s">
        <v>158</v>
      </c>
      <c r="AU153" s="156" t="s">
        <v>83</v>
      </c>
      <c r="AY153" s="17" t="s">
        <v>156</v>
      </c>
      <c r="BE153" s="157">
        <f>IF(N153="základní",J153,0)</f>
        <v>45705.69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81</v>
      </c>
      <c r="BK153" s="157">
        <f>ROUND(I153*H153,2)</f>
        <v>45705.69</v>
      </c>
      <c r="BL153" s="17" t="s">
        <v>163</v>
      </c>
      <c r="BM153" s="156" t="s">
        <v>1022</v>
      </c>
    </row>
    <row r="154" spans="1:65" s="2" customFormat="1" ht="28.8">
      <c r="A154" s="29"/>
      <c r="B154" s="30"/>
      <c r="C154" s="29"/>
      <c r="D154" s="158" t="s">
        <v>165</v>
      </c>
      <c r="E154" s="29"/>
      <c r="F154" s="159" t="s">
        <v>219</v>
      </c>
      <c r="G154" s="29"/>
      <c r="H154" s="29"/>
      <c r="I154" s="29"/>
      <c r="J154" s="29"/>
      <c r="K154" s="29"/>
      <c r="L154" s="30"/>
      <c r="M154" s="160"/>
      <c r="N154" s="161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165</v>
      </c>
      <c r="AU154" s="17" t="s">
        <v>83</v>
      </c>
    </row>
    <row r="155" spans="1:65" s="13" customFormat="1">
      <c r="B155" s="162"/>
      <c r="D155" s="158" t="s">
        <v>167</v>
      </c>
      <c r="E155" s="163" t="s">
        <v>1</v>
      </c>
      <c r="F155" s="164" t="s">
        <v>1023</v>
      </c>
      <c r="H155" s="165">
        <v>137.96299999999999</v>
      </c>
      <c r="L155" s="162"/>
      <c r="M155" s="166"/>
      <c r="N155" s="167"/>
      <c r="O155" s="167"/>
      <c r="P155" s="167"/>
      <c r="Q155" s="167"/>
      <c r="R155" s="167"/>
      <c r="S155" s="167"/>
      <c r="T155" s="168"/>
      <c r="AT155" s="163" t="s">
        <v>167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156</v>
      </c>
    </row>
    <row r="156" spans="1:65" s="13" customFormat="1">
      <c r="B156" s="162"/>
      <c r="D156" s="158" t="s">
        <v>167</v>
      </c>
      <c r="F156" s="164" t="s">
        <v>1024</v>
      </c>
      <c r="H156" s="165">
        <v>248.333</v>
      </c>
      <c r="L156" s="162"/>
      <c r="M156" s="166"/>
      <c r="N156" s="167"/>
      <c r="O156" s="167"/>
      <c r="P156" s="167"/>
      <c r="Q156" s="167"/>
      <c r="R156" s="167"/>
      <c r="S156" s="167"/>
      <c r="T156" s="168"/>
      <c r="AT156" s="163" t="s">
        <v>167</v>
      </c>
      <c r="AU156" s="163" t="s">
        <v>83</v>
      </c>
      <c r="AV156" s="13" t="s">
        <v>83</v>
      </c>
      <c r="AW156" s="13" t="s">
        <v>3</v>
      </c>
      <c r="AX156" s="13" t="s">
        <v>81</v>
      </c>
      <c r="AY156" s="163" t="s">
        <v>156</v>
      </c>
    </row>
    <row r="157" spans="1:65" s="2" customFormat="1" ht="16.5" customHeight="1">
      <c r="A157" s="29"/>
      <c r="B157" s="145"/>
      <c r="C157" s="146" t="s">
        <v>208</v>
      </c>
      <c r="D157" s="146" t="s">
        <v>158</v>
      </c>
      <c r="E157" s="147" t="s">
        <v>223</v>
      </c>
      <c r="F157" s="148" t="s">
        <v>224</v>
      </c>
      <c r="G157" s="149" t="s">
        <v>225</v>
      </c>
      <c r="H157" s="150">
        <v>427</v>
      </c>
      <c r="I157" s="151">
        <v>17.059999999999999</v>
      </c>
      <c r="J157" s="151">
        <f>ROUND(I157*H157,2)</f>
        <v>7284.62</v>
      </c>
      <c r="K157" s="148" t="s">
        <v>162</v>
      </c>
      <c r="L157" s="30"/>
      <c r="M157" s="152" t="s">
        <v>1</v>
      </c>
      <c r="N157" s="153" t="s">
        <v>39</v>
      </c>
      <c r="O157" s="154">
        <v>1.7999999999999999E-2</v>
      </c>
      <c r="P157" s="154">
        <f>O157*H157</f>
        <v>7.6859999999999991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163</v>
      </c>
      <c r="AT157" s="156" t="s">
        <v>158</v>
      </c>
      <c r="AU157" s="156" t="s">
        <v>83</v>
      </c>
      <c r="AY157" s="17" t="s">
        <v>156</v>
      </c>
      <c r="BE157" s="157">
        <f>IF(N157="základní",J157,0)</f>
        <v>7284.62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81</v>
      </c>
      <c r="BK157" s="157">
        <f>ROUND(I157*H157,2)</f>
        <v>7284.62</v>
      </c>
      <c r="BL157" s="17" t="s">
        <v>163</v>
      </c>
      <c r="BM157" s="156" t="s">
        <v>1025</v>
      </c>
    </row>
    <row r="158" spans="1:65" s="2" customFormat="1" ht="19.2">
      <c r="A158" s="29"/>
      <c r="B158" s="30"/>
      <c r="C158" s="29"/>
      <c r="D158" s="158" t="s">
        <v>165</v>
      </c>
      <c r="E158" s="29"/>
      <c r="F158" s="159" t="s">
        <v>227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165</v>
      </c>
      <c r="AU158" s="17" t="s">
        <v>83</v>
      </c>
    </row>
    <row r="159" spans="1:65" s="13" customFormat="1">
      <c r="B159" s="162"/>
      <c r="D159" s="158" t="s">
        <v>167</v>
      </c>
      <c r="E159" s="163" t="s">
        <v>1</v>
      </c>
      <c r="F159" s="164" t="s">
        <v>1026</v>
      </c>
      <c r="H159" s="165">
        <v>427</v>
      </c>
      <c r="L159" s="162"/>
      <c r="M159" s="166"/>
      <c r="N159" s="167"/>
      <c r="O159" s="167"/>
      <c r="P159" s="167"/>
      <c r="Q159" s="167"/>
      <c r="R159" s="167"/>
      <c r="S159" s="167"/>
      <c r="T159" s="168"/>
      <c r="AT159" s="163" t="s">
        <v>167</v>
      </c>
      <c r="AU159" s="163" t="s">
        <v>83</v>
      </c>
      <c r="AV159" s="13" t="s">
        <v>83</v>
      </c>
      <c r="AW159" s="13" t="s">
        <v>30</v>
      </c>
      <c r="AX159" s="13" t="s">
        <v>81</v>
      </c>
      <c r="AY159" s="163" t="s">
        <v>156</v>
      </c>
    </row>
    <row r="160" spans="1:65" s="12" customFormat="1" ht="22.95" customHeight="1">
      <c r="B160" s="133"/>
      <c r="D160" s="134" t="s">
        <v>73</v>
      </c>
      <c r="E160" s="143" t="s">
        <v>189</v>
      </c>
      <c r="F160" s="143" t="s">
        <v>236</v>
      </c>
      <c r="J160" s="144">
        <f>BK160</f>
        <v>379317.45999999996</v>
      </c>
      <c r="L160" s="133"/>
      <c r="M160" s="137"/>
      <c r="N160" s="138"/>
      <c r="O160" s="138"/>
      <c r="P160" s="139">
        <f>SUM(P161:P197)</f>
        <v>254.07850000000002</v>
      </c>
      <c r="Q160" s="138"/>
      <c r="R160" s="139">
        <f>SUM(R161:R197)</f>
        <v>95.581289000000012</v>
      </c>
      <c r="S160" s="138"/>
      <c r="T160" s="140">
        <f>SUM(T161:T197)</f>
        <v>0</v>
      </c>
      <c r="AR160" s="134" t="s">
        <v>81</v>
      </c>
      <c r="AT160" s="141" t="s">
        <v>73</v>
      </c>
      <c r="AU160" s="141" t="s">
        <v>81</v>
      </c>
      <c r="AY160" s="134" t="s">
        <v>156</v>
      </c>
      <c r="BK160" s="142">
        <f>SUM(BK161:BK197)</f>
        <v>379317.45999999996</v>
      </c>
    </row>
    <row r="161" spans="1:65" s="2" customFormat="1" ht="16.5" customHeight="1">
      <c r="A161" s="29"/>
      <c r="B161" s="145"/>
      <c r="C161" s="146" t="s">
        <v>214</v>
      </c>
      <c r="D161" s="146" t="s">
        <v>158</v>
      </c>
      <c r="E161" s="147" t="s">
        <v>1027</v>
      </c>
      <c r="F161" s="148" t="s">
        <v>1028</v>
      </c>
      <c r="G161" s="149" t="s">
        <v>225</v>
      </c>
      <c r="H161" s="150">
        <v>10.8</v>
      </c>
      <c r="I161" s="151">
        <v>416.97</v>
      </c>
      <c r="J161" s="151">
        <f>ROUND(I161*H161,2)</f>
        <v>4503.28</v>
      </c>
      <c r="K161" s="148" t="s">
        <v>162</v>
      </c>
      <c r="L161" s="30"/>
      <c r="M161" s="152" t="s">
        <v>1</v>
      </c>
      <c r="N161" s="153" t="s">
        <v>39</v>
      </c>
      <c r="O161" s="154">
        <v>2.3E-2</v>
      </c>
      <c r="P161" s="154">
        <f>O161*H161</f>
        <v>0.24840000000000001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163</v>
      </c>
      <c r="AT161" s="156" t="s">
        <v>158</v>
      </c>
      <c r="AU161" s="156" t="s">
        <v>83</v>
      </c>
      <c r="AY161" s="17" t="s">
        <v>156</v>
      </c>
      <c r="BE161" s="157">
        <f>IF(N161="základní",J161,0)</f>
        <v>4503.28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81</v>
      </c>
      <c r="BK161" s="157">
        <f>ROUND(I161*H161,2)</f>
        <v>4503.28</v>
      </c>
      <c r="BL161" s="17" t="s">
        <v>163</v>
      </c>
      <c r="BM161" s="156" t="s">
        <v>1029</v>
      </c>
    </row>
    <row r="162" spans="1:65" s="2" customFormat="1" ht="19.2">
      <c r="A162" s="29"/>
      <c r="B162" s="30"/>
      <c r="C162" s="29"/>
      <c r="D162" s="158" t="s">
        <v>165</v>
      </c>
      <c r="E162" s="29"/>
      <c r="F162" s="159" t="s">
        <v>1030</v>
      </c>
      <c r="G162" s="29"/>
      <c r="H162" s="29"/>
      <c r="I162" s="29"/>
      <c r="J162" s="29"/>
      <c r="K162" s="29"/>
      <c r="L162" s="30"/>
      <c r="M162" s="160"/>
      <c r="N162" s="161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165</v>
      </c>
      <c r="AU162" s="17" t="s">
        <v>83</v>
      </c>
    </row>
    <row r="163" spans="1:65" s="13" customFormat="1">
      <c r="B163" s="162"/>
      <c r="D163" s="158" t="s">
        <v>167</v>
      </c>
      <c r="E163" s="163" t="s">
        <v>1</v>
      </c>
      <c r="F163" s="164" t="s">
        <v>1031</v>
      </c>
      <c r="H163" s="165">
        <v>10.8</v>
      </c>
      <c r="L163" s="162"/>
      <c r="M163" s="166"/>
      <c r="N163" s="167"/>
      <c r="O163" s="167"/>
      <c r="P163" s="167"/>
      <c r="Q163" s="167"/>
      <c r="R163" s="167"/>
      <c r="S163" s="167"/>
      <c r="T163" s="168"/>
      <c r="AT163" s="163" t="s">
        <v>167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156</v>
      </c>
    </row>
    <row r="164" spans="1:65" s="2" customFormat="1" ht="16.5" customHeight="1">
      <c r="A164" s="29"/>
      <c r="B164" s="145"/>
      <c r="C164" s="146" t="s">
        <v>222</v>
      </c>
      <c r="D164" s="146" t="s">
        <v>158</v>
      </c>
      <c r="E164" s="147" t="s">
        <v>1032</v>
      </c>
      <c r="F164" s="148" t="s">
        <v>1033</v>
      </c>
      <c r="G164" s="149" t="s">
        <v>225</v>
      </c>
      <c r="H164" s="150">
        <v>43.25</v>
      </c>
      <c r="I164" s="151">
        <v>211.12</v>
      </c>
      <c r="J164" s="151">
        <f>ROUND(I164*H164,2)</f>
        <v>9130.94</v>
      </c>
      <c r="K164" s="148" t="s">
        <v>162</v>
      </c>
      <c r="L164" s="30"/>
      <c r="M164" s="152" t="s">
        <v>1</v>
      </c>
      <c r="N164" s="153" t="s">
        <v>39</v>
      </c>
      <c r="O164" s="154">
        <v>2.5999999999999999E-2</v>
      </c>
      <c r="P164" s="154">
        <f>O164*H164</f>
        <v>1.1245000000000001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6" t="s">
        <v>163</v>
      </c>
      <c r="AT164" s="156" t="s">
        <v>158</v>
      </c>
      <c r="AU164" s="156" t="s">
        <v>83</v>
      </c>
      <c r="AY164" s="17" t="s">
        <v>156</v>
      </c>
      <c r="BE164" s="157">
        <f>IF(N164="základní",J164,0)</f>
        <v>9130.94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81</v>
      </c>
      <c r="BK164" s="157">
        <f>ROUND(I164*H164,2)</f>
        <v>9130.94</v>
      </c>
      <c r="BL164" s="17" t="s">
        <v>163</v>
      </c>
      <c r="BM164" s="156" t="s">
        <v>1034</v>
      </c>
    </row>
    <row r="165" spans="1:65" s="2" customFormat="1" ht="19.2">
      <c r="A165" s="29"/>
      <c r="B165" s="30"/>
      <c r="C165" s="29"/>
      <c r="D165" s="158" t="s">
        <v>165</v>
      </c>
      <c r="E165" s="29"/>
      <c r="F165" s="159" t="s">
        <v>1035</v>
      </c>
      <c r="G165" s="29"/>
      <c r="H165" s="29"/>
      <c r="I165" s="29"/>
      <c r="J165" s="29"/>
      <c r="K165" s="29"/>
      <c r="L165" s="30"/>
      <c r="M165" s="160"/>
      <c r="N165" s="161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7" t="s">
        <v>165</v>
      </c>
      <c r="AU165" s="17" t="s">
        <v>83</v>
      </c>
    </row>
    <row r="166" spans="1:65" s="13" customFormat="1">
      <c r="B166" s="162"/>
      <c r="D166" s="158" t="s">
        <v>167</v>
      </c>
      <c r="E166" s="163" t="s">
        <v>1</v>
      </c>
      <c r="F166" s="164" t="s">
        <v>1036</v>
      </c>
      <c r="H166" s="165">
        <v>43.25</v>
      </c>
      <c r="L166" s="162"/>
      <c r="M166" s="166"/>
      <c r="N166" s="167"/>
      <c r="O166" s="167"/>
      <c r="P166" s="167"/>
      <c r="Q166" s="167"/>
      <c r="R166" s="167"/>
      <c r="S166" s="167"/>
      <c r="T166" s="168"/>
      <c r="AT166" s="163" t="s">
        <v>167</v>
      </c>
      <c r="AU166" s="163" t="s">
        <v>83</v>
      </c>
      <c r="AV166" s="13" t="s">
        <v>83</v>
      </c>
      <c r="AW166" s="13" t="s">
        <v>30</v>
      </c>
      <c r="AX166" s="13" t="s">
        <v>81</v>
      </c>
      <c r="AY166" s="163" t="s">
        <v>156</v>
      </c>
    </row>
    <row r="167" spans="1:65" s="2" customFormat="1" ht="16.5" customHeight="1">
      <c r="A167" s="29"/>
      <c r="B167" s="145"/>
      <c r="C167" s="146" t="s">
        <v>230</v>
      </c>
      <c r="D167" s="146" t="s">
        <v>158</v>
      </c>
      <c r="E167" s="147" t="s">
        <v>238</v>
      </c>
      <c r="F167" s="148" t="s">
        <v>239</v>
      </c>
      <c r="G167" s="149" t="s">
        <v>225</v>
      </c>
      <c r="H167" s="150">
        <v>374.9</v>
      </c>
      <c r="I167" s="151">
        <v>267.14999999999998</v>
      </c>
      <c r="J167" s="151">
        <f>ROUND(I167*H167,2)</f>
        <v>100154.54</v>
      </c>
      <c r="K167" s="148" t="s">
        <v>162</v>
      </c>
      <c r="L167" s="30"/>
      <c r="M167" s="152" t="s">
        <v>1</v>
      </c>
      <c r="N167" s="153" t="s">
        <v>39</v>
      </c>
      <c r="O167" s="154">
        <v>2.9000000000000001E-2</v>
      </c>
      <c r="P167" s="154">
        <f>O167*H167</f>
        <v>10.8721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163</v>
      </c>
      <c r="AT167" s="156" t="s">
        <v>158</v>
      </c>
      <c r="AU167" s="156" t="s">
        <v>83</v>
      </c>
      <c r="AY167" s="17" t="s">
        <v>156</v>
      </c>
      <c r="BE167" s="157">
        <f>IF(N167="základní",J167,0)</f>
        <v>100154.54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81</v>
      </c>
      <c r="BK167" s="157">
        <f>ROUND(I167*H167,2)</f>
        <v>100154.54</v>
      </c>
      <c r="BL167" s="17" t="s">
        <v>163</v>
      </c>
      <c r="BM167" s="156" t="s">
        <v>1037</v>
      </c>
    </row>
    <row r="168" spans="1:65" s="2" customFormat="1" ht="19.2">
      <c r="A168" s="29"/>
      <c r="B168" s="30"/>
      <c r="C168" s="29"/>
      <c r="D168" s="158" t="s">
        <v>165</v>
      </c>
      <c r="E168" s="29"/>
      <c r="F168" s="159" t="s">
        <v>241</v>
      </c>
      <c r="G168" s="29"/>
      <c r="H168" s="29"/>
      <c r="I168" s="29"/>
      <c r="J168" s="29"/>
      <c r="K168" s="29"/>
      <c r="L168" s="30"/>
      <c r="M168" s="160"/>
      <c r="N168" s="161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7" t="s">
        <v>165</v>
      </c>
      <c r="AU168" s="17" t="s">
        <v>83</v>
      </c>
    </row>
    <row r="169" spans="1:65" s="13" customFormat="1">
      <c r="B169" s="162"/>
      <c r="D169" s="158" t="s">
        <v>167</v>
      </c>
      <c r="E169" s="163" t="s">
        <v>1</v>
      </c>
      <c r="F169" s="164" t="s">
        <v>1038</v>
      </c>
      <c r="H169" s="165">
        <v>374.9</v>
      </c>
      <c r="L169" s="162"/>
      <c r="M169" s="166"/>
      <c r="N169" s="167"/>
      <c r="O169" s="167"/>
      <c r="P169" s="167"/>
      <c r="Q169" s="167"/>
      <c r="R169" s="167"/>
      <c r="S169" s="167"/>
      <c r="T169" s="168"/>
      <c r="AT169" s="163" t="s">
        <v>167</v>
      </c>
      <c r="AU169" s="163" t="s">
        <v>83</v>
      </c>
      <c r="AV169" s="13" t="s">
        <v>83</v>
      </c>
      <c r="AW169" s="13" t="s">
        <v>30</v>
      </c>
      <c r="AX169" s="13" t="s">
        <v>81</v>
      </c>
      <c r="AY169" s="163" t="s">
        <v>156</v>
      </c>
    </row>
    <row r="170" spans="1:65" s="2" customFormat="1" ht="16.5" customHeight="1">
      <c r="A170" s="29"/>
      <c r="B170" s="145"/>
      <c r="C170" s="146" t="s">
        <v>237</v>
      </c>
      <c r="D170" s="146" t="s">
        <v>158</v>
      </c>
      <c r="E170" s="147" t="s">
        <v>244</v>
      </c>
      <c r="F170" s="148" t="s">
        <v>245</v>
      </c>
      <c r="G170" s="149" t="s">
        <v>225</v>
      </c>
      <c r="H170" s="150">
        <v>41.3</v>
      </c>
      <c r="I170" s="151">
        <v>332.4</v>
      </c>
      <c r="J170" s="151">
        <f>ROUND(I170*H170,2)</f>
        <v>13728.12</v>
      </c>
      <c r="K170" s="148" t="s">
        <v>162</v>
      </c>
      <c r="L170" s="30"/>
      <c r="M170" s="152" t="s">
        <v>1</v>
      </c>
      <c r="N170" s="153" t="s">
        <v>39</v>
      </c>
      <c r="O170" s="154">
        <v>3.3000000000000002E-2</v>
      </c>
      <c r="P170" s="154">
        <f>O170*H170</f>
        <v>1.3629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163</v>
      </c>
      <c r="AT170" s="156" t="s">
        <v>158</v>
      </c>
      <c r="AU170" s="156" t="s">
        <v>83</v>
      </c>
      <c r="AY170" s="17" t="s">
        <v>156</v>
      </c>
      <c r="BE170" s="157">
        <f>IF(N170="základní",J170,0)</f>
        <v>13728.12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81</v>
      </c>
      <c r="BK170" s="157">
        <f>ROUND(I170*H170,2)</f>
        <v>13728.12</v>
      </c>
      <c r="BL170" s="17" t="s">
        <v>163</v>
      </c>
      <c r="BM170" s="156" t="s">
        <v>1039</v>
      </c>
    </row>
    <row r="171" spans="1:65" s="2" customFormat="1" ht="19.2">
      <c r="A171" s="29"/>
      <c r="B171" s="30"/>
      <c r="C171" s="29"/>
      <c r="D171" s="158" t="s">
        <v>165</v>
      </c>
      <c r="E171" s="29"/>
      <c r="F171" s="159" t="s">
        <v>247</v>
      </c>
      <c r="G171" s="29"/>
      <c r="H171" s="29"/>
      <c r="I171" s="29"/>
      <c r="J171" s="29"/>
      <c r="K171" s="29"/>
      <c r="L171" s="30"/>
      <c r="M171" s="160"/>
      <c r="N171" s="161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165</v>
      </c>
      <c r="AU171" s="17" t="s">
        <v>83</v>
      </c>
    </row>
    <row r="172" spans="1:65" s="13" customFormat="1">
      <c r="B172" s="162"/>
      <c r="D172" s="158" t="s">
        <v>167</v>
      </c>
      <c r="E172" s="163" t="s">
        <v>1</v>
      </c>
      <c r="F172" s="164" t="s">
        <v>1040</v>
      </c>
      <c r="H172" s="165">
        <v>41.3</v>
      </c>
      <c r="L172" s="162"/>
      <c r="M172" s="166"/>
      <c r="N172" s="167"/>
      <c r="O172" s="167"/>
      <c r="P172" s="167"/>
      <c r="Q172" s="167"/>
      <c r="R172" s="167"/>
      <c r="S172" s="167"/>
      <c r="T172" s="168"/>
      <c r="AT172" s="163" t="s">
        <v>167</v>
      </c>
      <c r="AU172" s="163" t="s">
        <v>83</v>
      </c>
      <c r="AV172" s="13" t="s">
        <v>83</v>
      </c>
      <c r="AW172" s="13" t="s">
        <v>30</v>
      </c>
      <c r="AX172" s="13" t="s">
        <v>81</v>
      </c>
      <c r="AY172" s="163" t="s">
        <v>156</v>
      </c>
    </row>
    <row r="173" spans="1:65" s="2" customFormat="1" ht="24" customHeight="1">
      <c r="A173" s="29"/>
      <c r="B173" s="145"/>
      <c r="C173" s="146" t="s">
        <v>243</v>
      </c>
      <c r="D173" s="146" t="s">
        <v>158</v>
      </c>
      <c r="E173" s="147" t="s">
        <v>250</v>
      </c>
      <c r="F173" s="148" t="s">
        <v>251</v>
      </c>
      <c r="G173" s="149" t="s">
        <v>225</v>
      </c>
      <c r="H173" s="150">
        <v>4.88</v>
      </c>
      <c r="I173" s="151">
        <v>305.06</v>
      </c>
      <c r="J173" s="151">
        <f>ROUND(I173*H173,2)</f>
        <v>1488.69</v>
      </c>
      <c r="K173" s="148" t="s">
        <v>162</v>
      </c>
      <c r="L173" s="30"/>
      <c r="M173" s="152" t="s">
        <v>1</v>
      </c>
      <c r="N173" s="153" t="s">
        <v>39</v>
      </c>
      <c r="O173" s="154">
        <v>0.72</v>
      </c>
      <c r="P173" s="154">
        <f>O173*H173</f>
        <v>3.5135999999999998</v>
      </c>
      <c r="Q173" s="154">
        <v>8.4250000000000005E-2</v>
      </c>
      <c r="R173" s="154">
        <f>Q173*H173</f>
        <v>0.41114000000000001</v>
      </c>
      <c r="S173" s="154">
        <v>0</v>
      </c>
      <c r="T173" s="15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6" t="s">
        <v>163</v>
      </c>
      <c r="AT173" s="156" t="s">
        <v>158</v>
      </c>
      <c r="AU173" s="156" t="s">
        <v>83</v>
      </c>
      <c r="AY173" s="17" t="s">
        <v>156</v>
      </c>
      <c r="BE173" s="157">
        <f>IF(N173="základní",J173,0)</f>
        <v>1488.69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81</v>
      </c>
      <c r="BK173" s="157">
        <f>ROUND(I173*H173,2)</f>
        <v>1488.69</v>
      </c>
      <c r="BL173" s="17" t="s">
        <v>163</v>
      </c>
      <c r="BM173" s="156" t="s">
        <v>1041</v>
      </c>
    </row>
    <row r="174" spans="1:65" s="2" customFormat="1" ht="48">
      <c r="A174" s="29"/>
      <c r="B174" s="30"/>
      <c r="C174" s="29"/>
      <c r="D174" s="158" t="s">
        <v>165</v>
      </c>
      <c r="E174" s="29"/>
      <c r="F174" s="159" t="s">
        <v>253</v>
      </c>
      <c r="G174" s="29"/>
      <c r="H174" s="29"/>
      <c r="I174" s="29"/>
      <c r="J174" s="29"/>
      <c r="K174" s="29"/>
      <c r="L174" s="30"/>
      <c r="M174" s="160"/>
      <c r="N174" s="161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165</v>
      </c>
      <c r="AU174" s="17" t="s">
        <v>83</v>
      </c>
    </row>
    <row r="175" spans="1:65" s="13" customFormat="1">
      <c r="B175" s="162"/>
      <c r="D175" s="158" t="s">
        <v>167</v>
      </c>
      <c r="E175" s="163" t="s">
        <v>1</v>
      </c>
      <c r="F175" s="164" t="s">
        <v>1042</v>
      </c>
      <c r="H175" s="165">
        <v>4.88</v>
      </c>
      <c r="L175" s="162"/>
      <c r="M175" s="166"/>
      <c r="N175" s="167"/>
      <c r="O175" s="167"/>
      <c r="P175" s="167"/>
      <c r="Q175" s="167"/>
      <c r="R175" s="167"/>
      <c r="S175" s="167"/>
      <c r="T175" s="168"/>
      <c r="AT175" s="163" t="s">
        <v>167</v>
      </c>
      <c r="AU175" s="163" t="s">
        <v>83</v>
      </c>
      <c r="AV175" s="13" t="s">
        <v>83</v>
      </c>
      <c r="AW175" s="13" t="s">
        <v>30</v>
      </c>
      <c r="AX175" s="13" t="s">
        <v>81</v>
      </c>
      <c r="AY175" s="163" t="s">
        <v>156</v>
      </c>
    </row>
    <row r="176" spans="1:65" s="2" customFormat="1" ht="24" customHeight="1">
      <c r="A176" s="29"/>
      <c r="B176" s="145"/>
      <c r="C176" s="176" t="s">
        <v>249</v>
      </c>
      <c r="D176" s="176" t="s">
        <v>254</v>
      </c>
      <c r="E176" s="177" t="s">
        <v>255</v>
      </c>
      <c r="F176" s="178" t="s">
        <v>256</v>
      </c>
      <c r="G176" s="179" t="s">
        <v>225</v>
      </c>
      <c r="H176" s="180">
        <v>5.0259999999999998</v>
      </c>
      <c r="I176" s="181">
        <v>558.28</v>
      </c>
      <c r="J176" s="181">
        <f>ROUND(I176*H176,2)</f>
        <v>2805.92</v>
      </c>
      <c r="K176" s="178" t="s">
        <v>162</v>
      </c>
      <c r="L176" s="182"/>
      <c r="M176" s="183" t="s">
        <v>1</v>
      </c>
      <c r="N176" s="184" t="s">
        <v>39</v>
      </c>
      <c r="O176" s="154">
        <v>0</v>
      </c>
      <c r="P176" s="154">
        <f>O176*H176</f>
        <v>0</v>
      </c>
      <c r="Q176" s="154">
        <v>0.13100000000000001</v>
      </c>
      <c r="R176" s="154">
        <f>Q176*H176</f>
        <v>0.65840600000000005</v>
      </c>
      <c r="S176" s="154">
        <v>0</v>
      </c>
      <c r="T176" s="15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6" t="s">
        <v>208</v>
      </c>
      <c r="AT176" s="156" t="s">
        <v>254</v>
      </c>
      <c r="AU176" s="156" t="s">
        <v>83</v>
      </c>
      <c r="AY176" s="17" t="s">
        <v>156</v>
      </c>
      <c r="BE176" s="157">
        <f>IF(N176="základní",J176,0)</f>
        <v>2805.92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81</v>
      </c>
      <c r="BK176" s="157">
        <f>ROUND(I176*H176,2)</f>
        <v>2805.92</v>
      </c>
      <c r="BL176" s="17" t="s">
        <v>163</v>
      </c>
      <c r="BM176" s="156" t="s">
        <v>1043</v>
      </c>
    </row>
    <row r="177" spans="1:65" s="2" customFormat="1" ht="19.2">
      <c r="A177" s="29"/>
      <c r="B177" s="30"/>
      <c r="C177" s="29"/>
      <c r="D177" s="158" t="s">
        <v>165</v>
      </c>
      <c r="E177" s="29"/>
      <c r="F177" s="159" t="s">
        <v>256</v>
      </c>
      <c r="G177" s="29"/>
      <c r="H177" s="29"/>
      <c r="I177" s="29"/>
      <c r="J177" s="29"/>
      <c r="K177" s="29"/>
      <c r="L177" s="30"/>
      <c r="M177" s="160"/>
      <c r="N177" s="161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165</v>
      </c>
      <c r="AU177" s="17" t="s">
        <v>83</v>
      </c>
    </row>
    <row r="178" spans="1:65" s="13" customFormat="1">
      <c r="B178" s="162"/>
      <c r="D178" s="158" t="s">
        <v>167</v>
      </c>
      <c r="E178" s="163" t="s">
        <v>1</v>
      </c>
      <c r="F178" s="164" t="s">
        <v>1042</v>
      </c>
      <c r="H178" s="165">
        <v>4.88</v>
      </c>
      <c r="L178" s="162"/>
      <c r="M178" s="166"/>
      <c r="N178" s="167"/>
      <c r="O178" s="167"/>
      <c r="P178" s="167"/>
      <c r="Q178" s="167"/>
      <c r="R178" s="167"/>
      <c r="S178" s="167"/>
      <c r="T178" s="168"/>
      <c r="AT178" s="163" t="s">
        <v>167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156</v>
      </c>
    </row>
    <row r="179" spans="1:65" s="13" customFormat="1">
      <c r="B179" s="162"/>
      <c r="D179" s="158" t="s">
        <v>167</v>
      </c>
      <c r="F179" s="164" t="s">
        <v>1044</v>
      </c>
      <c r="H179" s="165">
        <v>5.0259999999999998</v>
      </c>
      <c r="L179" s="162"/>
      <c r="M179" s="166"/>
      <c r="N179" s="167"/>
      <c r="O179" s="167"/>
      <c r="P179" s="167"/>
      <c r="Q179" s="167"/>
      <c r="R179" s="167"/>
      <c r="S179" s="167"/>
      <c r="T179" s="168"/>
      <c r="AT179" s="163" t="s">
        <v>167</v>
      </c>
      <c r="AU179" s="163" t="s">
        <v>83</v>
      </c>
      <c r="AV179" s="13" t="s">
        <v>83</v>
      </c>
      <c r="AW179" s="13" t="s">
        <v>3</v>
      </c>
      <c r="AX179" s="13" t="s">
        <v>81</v>
      </c>
      <c r="AY179" s="163" t="s">
        <v>156</v>
      </c>
    </row>
    <row r="180" spans="1:65" s="2" customFormat="1" ht="24" customHeight="1">
      <c r="A180" s="29"/>
      <c r="B180" s="145"/>
      <c r="C180" s="146" t="s">
        <v>8</v>
      </c>
      <c r="D180" s="146" t="s">
        <v>158</v>
      </c>
      <c r="E180" s="147" t="s">
        <v>260</v>
      </c>
      <c r="F180" s="148" t="s">
        <v>261</v>
      </c>
      <c r="G180" s="149" t="s">
        <v>225</v>
      </c>
      <c r="H180" s="150">
        <v>370.02</v>
      </c>
      <c r="I180" s="151">
        <v>268</v>
      </c>
      <c r="J180" s="151">
        <f>ROUND(I180*H180,2)</f>
        <v>99165.36</v>
      </c>
      <c r="K180" s="148" t="s">
        <v>162</v>
      </c>
      <c r="L180" s="30"/>
      <c r="M180" s="152" t="s">
        <v>1</v>
      </c>
      <c r="N180" s="153" t="s">
        <v>39</v>
      </c>
      <c r="O180" s="154">
        <v>0.53</v>
      </c>
      <c r="P180" s="154">
        <f>O180*H180</f>
        <v>196.11060000000001</v>
      </c>
      <c r="Q180" s="154">
        <v>8.4250000000000005E-2</v>
      </c>
      <c r="R180" s="154">
        <f>Q180*H180</f>
        <v>31.174185000000001</v>
      </c>
      <c r="S180" s="154">
        <v>0</v>
      </c>
      <c r="T180" s="15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6" t="s">
        <v>163</v>
      </c>
      <c r="AT180" s="156" t="s">
        <v>158</v>
      </c>
      <c r="AU180" s="156" t="s">
        <v>83</v>
      </c>
      <c r="AY180" s="17" t="s">
        <v>156</v>
      </c>
      <c r="BE180" s="157">
        <f>IF(N180="základní",J180,0)</f>
        <v>99165.36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81</v>
      </c>
      <c r="BK180" s="157">
        <f>ROUND(I180*H180,2)</f>
        <v>99165.36</v>
      </c>
      <c r="BL180" s="17" t="s">
        <v>163</v>
      </c>
      <c r="BM180" s="156" t="s">
        <v>1045</v>
      </c>
    </row>
    <row r="181" spans="1:65" s="2" customFormat="1" ht="48">
      <c r="A181" s="29"/>
      <c r="B181" s="30"/>
      <c r="C181" s="29"/>
      <c r="D181" s="158" t="s">
        <v>165</v>
      </c>
      <c r="E181" s="29"/>
      <c r="F181" s="159" t="s">
        <v>263</v>
      </c>
      <c r="G181" s="29"/>
      <c r="H181" s="29"/>
      <c r="I181" s="29"/>
      <c r="J181" s="29"/>
      <c r="K181" s="29"/>
      <c r="L181" s="30"/>
      <c r="M181" s="160"/>
      <c r="N181" s="161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165</v>
      </c>
      <c r="AU181" s="17" t="s">
        <v>83</v>
      </c>
    </row>
    <row r="182" spans="1:65" s="13" customFormat="1">
      <c r="B182" s="162"/>
      <c r="D182" s="158" t="s">
        <v>167</v>
      </c>
      <c r="E182" s="163" t="s">
        <v>1</v>
      </c>
      <c r="F182" s="164" t="s">
        <v>1046</v>
      </c>
      <c r="H182" s="165">
        <v>370.02</v>
      </c>
      <c r="L182" s="162"/>
      <c r="M182" s="166"/>
      <c r="N182" s="167"/>
      <c r="O182" s="167"/>
      <c r="P182" s="167"/>
      <c r="Q182" s="167"/>
      <c r="R182" s="167"/>
      <c r="S182" s="167"/>
      <c r="T182" s="168"/>
      <c r="AT182" s="163" t="s">
        <v>167</v>
      </c>
      <c r="AU182" s="163" t="s">
        <v>83</v>
      </c>
      <c r="AV182" s="13" t="s">
        <v>83</v>
      </c>
      <c r="AW182" s="13" t="s">
        <v>30</v>
      </c>
      <c r="AX182" s="13" t="s">
        <v>81</v>
      </c>
      <c r="AY182" s="163" t="s">
        <v>156</v>
      </c>
    </row>
    <row r="183" spans="1:65" s="2" customFormat="1" ht="16.5" customHeight="1">
      <c r="A183" s="29"/>
      <c r="B183" s="145"/>
      <c r="C183" s="176" t="s">
        <v>259</v>
      </c>
      <c r="D183" s="176" t="s">
        <v>254</v>
      </c>
      <c r="E183" s="177" t="s">
        <v>266</v>
      </c>
      <c r="F183" s="178" t="s">
        <v>267</v>
      </c>
      <c r="G183" s="179" t="s">
        <v>225</v>
      </c>
      <c r="H183" s="180">
        <v>377.42</v>
      </c>
      <c r="I183" s="181">
        <v>292.02</v>
      </c>
      <c r="J183" s="181">
        <f>ROUND(I183*H183,2)</f>
        <v>110214.19</v>
      </c>
      <c r="K183" s="178" t="s">
        <v>162</v>
      </c>
      <c r="L183" s="182"/>
      <c r="M183" s="183" t="s">
        <v>1</v>
      </c>
      <c r="N183" s="184" t="s">
        <v>39</v>
      </c>
      <c r="O183" s="154">
        <v>0</v>
      </c>
      <c r="P183" s="154">
        <f>O183*H183</f>
        <v>0</v>
      </c>
      <c r="Q183" s="154">
        <v>0.13100000000000001</v>
      </c>
      <c r="R183" s="154">
        <f>Q183*H183</f>
        <v>49.442020000000007</v>
      </c>
      <c r="S183" s="154">
        <v>0</v>
      </c>
      <c r="T183" s="15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6" t="s">
        <v>208</v>
      </c>
      <c r="AT183" s="156" t="s">
        <v>254</v>
      </c>
      <c r="AU183" s="156" t="s">
        <v>83</v>
      </c>
      <c r="AY183" s="17" t="s">
        <v>156</v>
      </c>
      <c r="BE183" s="157">
        <f>IF(N183="základní",J183,0)</f>
        <v>110214.19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81</v>
      </c>
      <c r="BK183" s="157">
        <f>ROUND(I183*H183,2)</f>
        <v>110214.19</v>
      </c>
      <c r="BL183" s="17" t="s">
        <v>163</v>
      </c>
      <c r="BM183" s="156" t="s">
        <v>1047</v>
      </c>
    </row>
    <row r="184" spans="1:65" s="2" customFormat="1">
      <c r="A184" s="29"/>
      <c r="B184" s="30"/>
      <c r="C184" s="29"/>
      <c r="D184" s="158" t="s">
        <v>165</v>
      </c>
      <c r="E184" s="29"/>
      <c r="F184" s="159" t="s">
        <v>267</v>
      </c>
      <c r="G184" s="29"/>
      <c r="H184" s="29"/>
      <c r="I184" s="29"/>
      <c r="J184" s="29"/>
      <c r="K184" s="29"/>
      <c r="L184" s="30"/>
      <c r="M184" s="160"/>
      <c r="N184" s="161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165</v>
      </c>
      <c r="AU184" s="17" t="s">
        <v>83</v>
      </c>
    </row>
    <row r="185" spans="1:65" s="13" customFormat="1">
      <c r="B185" s="162"/>
      <c r="D185" s="158" t="s">
        <v>167</v>
      </c>
      <c r="E185" s="163" t="s">
        <v>1</v>
      </c>
      <c r="F185" s="164" t="s">
        <v>1046</v>
      </c>
      <c r="H185" s="165">
        <v>370.02</v>
      </c>
      <c r="L185" s="162"/>
      <c r="M185" s="166"/>
      <c r="N185" s="167"/>
      <c r="O185" s="167"/>
      <c r="P185" s="167"/>
      <c r="Q185" s="167"/>
      <c r="R185" s="167"/>
      <c r="S185" s="167"/>
      <c r="T185" s="168"/>
      <c r="AT185" s="163" t="s">
        <v>167</v>
      </c>
      <c r="AU185" s="163" t="s">
        <v>83</v>
      </c>
      <c r="AV185" s="13" t="s">
        <v>83</v>
      </c>
      <c r="AW185" s="13" t="s">
        <v>30</v>
      </c>
      <c r="AX185" s="13" t="s">
        <v>81</v>
      </c>
      <c r="AY185" s="163" t="s">
        <v>156</v>
      </c>
    </row>
    <row r="186" spans="1:65" s="13" customFormat="1">
      <c r="B186" s="162"/>
      <c r="D186" s="158" t="s">
        <v>167</v>
      </c>
      <c r="F186" s="164" t="s">
        <v>1048</v>
      </c>
      <c r="H186" s="165">
        <v>377.42</v>
      </c>
      <c r="L186" s="162"/>
      <c r="M186" s="166"/>
      <c r="N186" s="167"/>
      <c r="O186" s="167"/>
      <c r="P186" s="167"/>
      <c r="Q186" s="167"/>
      <c r="R186" s="167"/>
      <c r="S186" s="167"/>
      <c r="T186" s="168"/>
      <c r="AT186" s="163" t="s">
        <v>167</v>
      </c>
      <c r="AU186" s="163" t="s">
        <v>83</v>
      </c>
      <c r="AV186" s="13" t="s">
        <v>83</v>
      </c>
      <c r="AW186" s="13" t="s">
        <v>3</v>
      </c>
      <c r="AX186" s="13" t="s">
        <v>81</v>
      </c>
      <c r="AY186" s="163" t="s">
        <v>156</v>
      </c>
    </row>
    <row r="187" spans="1:65" s="2" customFormat="1" ht="24" customHeight="1">
      <c r="A187" s="29"/>
      <c r="B187" s="145"/>
      <c r="C187" s="146" t="s">
        <v>265</v>
      </c>
      <c r="D187" s="146" t="s">
        <v>158</v>
      </c>
      <c r="E187" s="147" t="s">
        <v>271</v>
      </c>
      <c r="F187" s="148" t="s">
        <v>272</v>
      </c>
      <c r="G187" s="149" t="s">
        <v>225</v>
      </c>
      <c r="H187" s="150">
        <v>52.1</v>
      </c>
      <c r="I187" s="151">
        <v>302.79000000000002</v>
      </c>
      <c r="J187" s="151">
        <f>ROUND(I187*H187,2)</f>
        <v>15775.36</v>
      </c>
      <c r="K187" s="148" t="s">
        <v>162</v>
      </c>
      <c r="L187" s="30"/>
      <c r="M187" s="152" t="s">
        <v>1</v>
      </c>
      <c r="N187" s="153" t="s">
        <v>39</v>
      </c>
      <c r="O187" s="154">
        <v>0.78400000000000003</v>
      </c>
      <c r="P187" s="154">
        <f>O187*H187</f>
        <v>40.846400000000003</v>
      </c>
      <c r="Q187" s="154">
        <v>8.5650000000000004E-2</v>
      </c>
      <c r="R187" s="154">
        <f>Q187*H187</f>
        <v>4.4623650000000001</v>
      </c>
      <c r="S187" s="154">
        <v>0</v>
      </c>
      <c r="T187" s="15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6" t="s">
        <v>163</v>
      </c>
      <c r="AT187" s="156" t="s">
        <v>158</v>
      </c>
      <c r="AU187" s="156" t="s">
        <v>83</v>
      </c>
      <c r="AY187" s="17" t="s">
        <v>156</v>
      </c>
      <c r="BE187" s="157">
        <f>IF(N187="základní",J187,0)</f>
        <v>15775.36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81</v>
      </c>
      <c r="BK187" s="157">
        <f>ROUND(I187*H187,2)</f>
        <v>15775.36</v>
      </c>
      <c r="BL187" s="17" t="s">
        <v>163</v>
      </c>
      <c r="BM187" s="156" t="s">
        <v>1049</v>
      </c>
    </row>
    <row r="188" spans="1:65" s="2" customFormat="1" ht="48">
      <c r="A188" s="29"/>
      <c r="B188" s="30"/>
      <c r="C188" s="29"/>
      <c r="D188" s="158" t="s">
        <v>165</v>
      </c>
      <c r="E188" s="29"/>
      <c r="F188" s="159" t="s">
        <v>274</v>
      </c>
      <c r="G188" s="29"/>
      <c r="H188" s="29"/>
      <c r="I188" s="29"/>
      <c r="J188" s="29"/>
      <c r="K188" s="29"/>
      <c r="L188" s="30"/>
      <c r="M188" s="160"/>
      <c r="N188" s="161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165</v>
      </c>
      <c r="AU188" s="17" t="s">
        <v>83</v>
      </c>
    </row>
    <row r="189" spans="1:65" s="13" customFormat="1">
      <c r="B189" s="162"/>
      <c r="D189" s="158" t="s">
        <v>167</v>
      </c>
      <c r="E189" s="163" t="s">
        <v>1</v>
      </c>
      <c r="F189" s="164" t="s">
        <v>1050</v>
      </c>
      <c r="H189" s="165">
        <v>52.1</v>
      </c>
      <c r="L189" s="162"/>
      <c r="M189" s="166"/>
      <c r="N189" s="167"/>
      <c r="O189" s="167"/>
      <c r="P189" s="167"/>
      <c r="Q189" s="167"/>
      <c r="R189" s="167"/>
      <c r="S189" s="167"/>
      <c r="T189" s="168"/>
      <c r="AT189" s="163" t="s">
        <v>167</v>
      </c>
      <c r="AU189" s="163" t="s">
        <v>83</v>
      </c>
      <c r="AV189" s="13" t="s">
        <v>83</v>
      </c>
      <c r="AW189" s="13" t="s">
        <v>30</v>
      </c>
      <c r="AX189" s="13" t="s">
        <v>81</v>
      </c>
      <c r="AY189" s="163" t="s">
        <v>156</v>
      </c>
    </row>
    <row r="190" spans="1:65" s="2" customFormat="1" ht="16.5" customHeight="1">
      <c r="A190" s="29"/>
      <c r="B190" s="145"/>
      <c r="C190" s="176" t="s">
        <v>270</v>
      </c>
      <c r="D190" s="176" t="s">
        <v>254</v>
      </c>
      <c r="E190" s="177" t="s">
        <v>277</v>
      </c>
      <c r="F190" s="178" t="s">
        <v>278</v>
      </c>
      <c r="G190" s="179" t="s">
        <v>225</v>
      </c>
      <c r="H190" s="180">
        <v>42.148000000000003</v>
      </c>
      <c r="I190" s="181">
        <v>361.35</v>
      </c>
      <c r="J190" s="181">
        <f>ROUND(I190*H190,2)</f>
        <v>15230.18</v>
      </c>
      <c r="K190" s="178" t="s">
        <v>162</v>
      </c>
      <c r="L190" s="182"/>
      <c r="M190" s="183" t="s">
        <v>1</v>
      </c>
      <c r="N190" s="184" t="s">
        <v>39</v>
      </c>
      <c r="O190" s="154">
        <v>0</v>
      </c>
      <c r="P190" s="154">
        <f>O190*H190</f>
        <v>0</v>
      </c>
      <c r="Q190" s="154">
        <v>0.17599999999999999</v>
      </c>
      <c r="R190" s="154">
        <f>Q190*H190</f>
        <v>7.4180479999999998</v>
      </c>
      <c r="S190" s="154">
        <v>0</v>
      </c>
      <c r="T190" s="15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6" t="s">
        <v>208</v>
      </c>
      <c r="AT190" s="156" t="s">
        <v>254</v>
      </c>
      <c r="AU190" s="156" t="s">
        <v>83</v>
      </c>
      <c r="AY190" s="17" t="s">
        <v>156</v>
      </c>
      <c r="BE190" s="157">
        <f>IF(N190="základní",J190,0)</f>
        <v>15230.18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81</v>
      </c>
      <c r="BK190" s="157">
        <f>ROUND(I190*H190,2)</f>
        <v>15230.18</v>
      </c>
      <c r="BL190" s="17" t="s">
        <v>163</v>
      </c>
      <c r="BM190" s="156" t="s">
        <v>1051</v>
      </c>
    </row>
    <row r="191" spans="1:65" s="2" customFormat="1">
      <c r="A191" s="29"/>
      <c r="B191" s="30"/>
      <c r="C191" s="29"/>
      <c r="D191" s="158" t="s">
        <v>165</v>
      </c>
      <c r="E191" s="29"/>
      <c r="F191" s="159" t="s">
        <v>278</v>
      </c>
      <c r="G191" s="29"/>
      <c r="H191" s="29"/>
      <c r="I191" s="29"/>
      <c r="J191" s="29"/>
      <c r="K191" s="29"/>
      <c r="L191" s="30"/>
      <c r="M191" s="160"/>
      <c r="N191" s="161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7" t="s">
        <v>165</v>
      </c>
      <c r="AU191" s="17" t="s">
        <v>83</v>
      </c>
    </row>
    <row r="192" spans="1:65" s="13" customFormat="1">
      <c r="B192" s="162"/>
      <c r="D192" s="158" t="s">
        <v>167</v>
      </c>
      <c r="E192" s="163" t="s">
        <v>1</v>
      </c>
      <c r="F192" s="164" t="s">
        <v>1052</v>
      </c>
      <c r="H192" s="165">
        <v>40.92</v>
      </c>
      <c r="L192" s="162"/>
      <c r="M192" s="166"/>
      <c r="N192" s="167"/>
      <c r="O192" s="167"/>
      <c r="P192" s="167"/>
      <c r="Q192" s="167"/>
      <c r="R192" s="167"/>
      <c r="S192" s="167"/>
      <c r="T192" s="168"/>
      <c r="AT192" s="163" t="s">
        <v>167</v>
      </c>
      <c r="AU192" s="163" t="s">
        <v>83</v>
      </c>
      <c r="AV192" s="13" t="s">
        <v>83</v>
      </c>
      <c r="AW192" s="13" t="s">
        <v>30</v>
      </c>
      <c r="AX192" s="13" t="s">
        <v>81</v>
      </c>
      <c r="AY192" s="163" t="s">
        <v>156</v>
      </c>
    </row>
    <row r="193" spans="1:65" s="13" customFormat="1">
      <c r="B193" s="162"/>
      <c r="D193" s="158" t="s">
        <v>167</v>
      </c>
      <c r="F193" s="164" t="s">
        <v>1053</v>
      </c>
      <c r="H193" s="165">
        <v>42.148000000000003</v>
      </c>
      <c r="L193" s="162"/>
      <c r="M193" s="166"/>
      <c r="N193" s="167"/>
      <c r="O193" s="167"/>
      <c r="P193" s="167"/>
      <c r="Q193" s="167"/>
      <c r="R193" s="167"/>
      <c r="S193" s="167"/>
      <c r="T193" s="168"/>
      <c r="AT193" s="163" t="s">
        <v>167</v>
      </c>
      <c r="AU193" s="163" t="s">
        <v>83</v>
      </c>
      <c r="AV193" s="13" t="s">
        <v>83</v>
      </c>
      <c r="AW193" s="13" t="s">
        <v>3</v>
      </c>
      <c r="AX193" s="13" t="s">
        <v>81</v>
      </c>
      <c r="AY193" s="163" t="s">
        <v>156</v>
      </c>
    </row>
    <row r="194" spans="1:65" s="2" customFormat="1" ht="24" customHeight="1">
      <c r="A194" s="29"/>
      <c r="B194" s="145"/>
      <c r="C194" s="176" t="s">
        <v>276</v>
      </c>
      <c r="D194" s="176" t="s">
        <v>254</v>
      </c>
      <c r="E194" s="177" t="s">
        <v>283</v>
      </c>
      <c r="F194" s="178" t="s">
        <v>284</v>
      </c>
      <c r="G194" s="179" t="s">
        <v>225</v>
      </c>
      <c r="H194" s="180">
        <v>11.515000000000001</v>
      </c>
      <c r="I194" s="181">
        <v>618.4</v>
      </c>
      <c r="J194" s="181">
        <f>ROUND(I194*H194,2)</f>
        <v>7120.88</v>
      </c>
      <c r="K194" s="178" t="s">
        <v>162</v>
      </c>
      <c r="L194" s="182"/>
      <c r="M194" s="183" t="s">
        <v>1</v>
      </c>
      <c r="N194" s="184" t="s">
        <v>39</v>
      </c>
      <c r="O194" s="154">
        <v>0</v>
      </c>
      <c r="P194" s="154">
        <f>O194*H194</f>
        <v>0</v>
      </c>
      <c r="Q194" s="154">
        <v>0.17499999999999999</v>
      </c>
      <c r="R194" s="154">
        <f>Q194*H194</f>
        <v>2.0151249999999998</v>
      </c>
      <c r="S194" s="154">
        <v>0</v>
      </c>
      <c r="T194" s="15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6" t="s">
        <v>208</v>
      </c>
      <c r="AT194" s="156" t="s">
        <v>254</v>
      </c>
      <c r="AU194" s="156" t="s">
        <v>83</v>
      </c>
      <c r="AY194" s="17" t="s">
        <v>156</v>
      </c>
      <c r="BE194" s="157">
        <f>IF(N194="základní",J194,0)</f>
        <v>7120.88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81</v>
      </c>
      <c r="BK194" s="157">
        <f>ROUND(I194*H194,2)</f>
        <v>7120.88</v>
      </c>
      <c r="BL194" s="17" t="s">
        <v>163</v>
      </c>
      <c r="BM194" s="156" t="s">
        <v>1054</v>
      </c>
    </row>
    <row r="195" spans="1:65" s="2" customFormat="1" ht="19.2">
      <c r="A195" s="29"/>
      <c r="B195" s="30"/>
      <c r="C195" s="29"/>
      <c r="D195" s="158" t="s">
        <v>165</v>
      </c>
      <c r="E195" s="29"/>
      <c r="F195" s="159" t="s">
        <v>284</v>
      </c>
      <c r="G195" s="29"/>
      <c r="H195" s="29"/>
      <c r="I195" s="29"/>
      <c r="J195" s="29"/>
      <c r="K195" s="29"/>
      <c r="L195" s="30"/>
      <c r="M195" s="160"/>
      <c r="N195" s="161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165</v>
      </c>
      <c r="AU195" s="17" t="s">
        <v>83</v>
      </c>
    </row>
    <row r="196" spans="1:65" s="13" customFormat="1">
      <c r="B196" s="162"/>
      <c r="D196" s="158" t="s">
        <v>167</v>
      </c>
      <c r="E196" s="163" t="s">
        <v>1</v>
      </c>
      <c r="F196" s="164" t="s">
        <v>1055</v>
      </c>
      <c r="H196" s="165">
        <v>11.18</v>
      </c>
      <c r="L196" s="162"/>
      <c r="M196" s="166"/>
      <c r="N196" s="167"/>
      <c r="O196" s="167"/>
      <c r="P196" s="167"/>
      <c r="Q196" s="167"/>
      <c r="R196" s="167"/>
      <c r="S196" s="167"/>
      <c r="T196" s="168"/>
      <c r="AT196" s="163" t="s">
        <v>167</v>
      </c>
      <c r="AU196" s="163" t="s">
        <v>83</v>
      </c>
      <c r="AV196" s="13" t="s">
        <v>83</v>
      </c>
      <c r="AW196" s="13" t="s">
        <v>30</v>
      </c>
      <c r="AX196" s="13" t="s">
        <v>81</v>
      </c>
      <c r="AY196" s="163" t="s">
        <v>156</v>
      </c>
    </row>
    <row r="197" spans="1:65" s="13" customFormat="1">
      <c r="B197" s="162"/>
      <c r="D197" s="158" t="s">
        <v>167</v>
      </c>
      <c r="F197" s="164" t="s">
        <v>1056</v>
      </c>
      <c r="H197" s="165">
        <v>11.515000000000001</v>
      </c>
      <c r="L197" s="162"/>
      <c r="M197" s="166"/>
      <c r="N197" s="167"/>
      <c r="O197" s="167"/>
      <c r="P197" s="167"/>
      <c r="Q197" s="167"/>
      <c r="R197" s="167"/>
      <c r="S197" s="167"/>
      <c r="T197" s="168"/>
      <c r="AT197" s="163" t="s">
        <v>167</v>
      </c>
      <c r="AU197" s="163" t="s">
        <v>83</v>
      </c>
      <c r="AV197" s="13" t="s">
        <v>83</v>
      </c>
      <c r="AW197" s="13" t="s">
        <v>3</v>
      </c>
      <c r="AX197" s="13" t="s">
        <v>81</v>
      </c>
      <c r="AY197" s="163" t="s">
        <v>156</v>
      </c>
    </row>
    <row r="198" spans="1:65" s="12" customFormat="1" ht="22.95" customHeight="1">
      <c r="B198" s="133"/>
      <c r="D198" s="134" t="s">
        <v>73</v>
      </c>
      <c r="E198" s="143" t="s">
        <v>208</v>
      </c>
      <c r="F198" s="143" t="s">
        <v>788</v>
      </c>
      <c r="J198" s="144">
        <f>BK198</f>
        <v>4254.1000000000004</v>
      </c>
      <c r="L198" s="133"/>
      <c r="M198" s="137"/>
      <c r="N198" s="138"/>
      <c r="O198" s="138"/>
      <c r="P198" s="139">
        <f>SUM(P199:P202)</f>
        <v>7.6340000000000003</v>
      </c>
      <c r="Q198" s="138"/>
      <c r="R198" s="139">
        <f>SUM(R199:R202)</f>
        <v>0.84160000000000001</v>
      </c>
      <c r="S198" s="138"/>
      <c r="T198" s="140">
        <f>SUM(T199:T202)</f>
        <v>0</v>
      </c>
      <c r="AR198" s="134" t="s">
        <v>81</v>
      </c>
      <c r="AT198" s="141" t="s">
        <v>73</v>
      </c>
      <c r="AU198" s="141" t="s">
        <v>81</v>
      </c>
      <c r="AY198" s="134" t="s">
        <v>156</v>
      </c>
      <c r="BK198" s="142">
        <f>SUM(BK199:BK202)</f>
        <v>4254.1000000000004</v>
      </c>
    </row>
    <row r="199" spans="1:65" s="2" customFormat="1" ht="24" customHeight="1">
      <c r="A199" s="29"/>
      <c r="B199" s="145"/>
      <c r="C199" s="146" t="s">
        <v>282</v>
      </c>
      <c r="D199" s="146" t="s">
        <v>158</v>
      </c>
      <c r="E199" s="147" t="s">
        <v>789</v>
      </c>
      <c r="F199" s="148" t="s">
        <v>790</v>
      </c>
      <c r="G199" s="149" t="s">
        <v>531</v>
      </c>
      <c r="H199" s="150">
        <v>2</v>
      </c>
      <c r="I199" s="151">
        <v>2127.0500000000002</v>
      </c>
      <c r="J199" s="151">
        <f>ROUND(I199*H199,2)</f>
        <v>4254.1000000000004</v>
      </c>
      <c r="K199" s="148" t="s">
        <v>162</v>
      </c>
      <c r="L199" s="30"/>
      <c r="M199" s="152" t="s">
        <v>1</v>
      </c>
      <c r="N199" s="153" t="s">
        <v>39</v>
      </c>
      <c r="O199" s="154">
        <v>3.8170000000000002</v>
      </c>
      <c r="P199" s="154">
        <f>O199*H199</f>
        <v>7.6340000000000003</v>
      </c>
      <c r="Q199" s="154">
        <v>0.42080000000000001</v>
      </c>
      <c r="R199" s="154">
        <f>Q199*H199</f>
        <v>0.84160000000000001</v>
      </c>
      <c r="S199" s="154">
        <v>0</v>
      </c>
      <c r="T199" s="15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6" t="s">
        <v>163</v>
      </c>
      <c r="AT199" s="156" t="s">
        <v>158</v>
      </c>
      <c r="AU199" s="156" t="s">
        <v>83</v>
      </c>
      <c r="AY199" s="17" t="s">
        <v>156</v>
      </c>
      <c r="BE199" s="157">
        <f>IF(N199="základní",J199,0)</f>
        <v>4254.1000000000004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81</v>
      </c>
      <c r="BK199" s="157">
        <f>ROUND(I199*H199,2)</f>
        <v>4254.1000000000004</v>
      </c>
      <c r="BL199" s="17" t="s">
        <v>163</v>
      </c>
      <c r="BM199" s="156" t="s">
        <v>1057</v>
      </c>
    </row>
    <row r="200" spans="1:65" s="2" customFormat="1" ht="19.2">
      <c r="A200" s="29"/>
      <c r="B200" s="30"/>
      <c r="C200" s="29"/>
      <c r="D200" s="158" t="s">
        <v>165</v>
      </c>
      <c r="E200" s="29"/>
      <c r="F200" s="159" t="s">
        <v>792</v>
      </c>
      <c r="G200" s="29"/>
      <c r="H200" s="29"/>
      <c r="I200" s="29"/>
      <c r="J200" s="29"/>
      <c r="K200" s="29"/>
      <c r="L200" s="30"/>
      <c r="M200" s="160"/>
      <c r="N200" s="161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165</v>
      </c>
      <c r="AU200" s="17" t="s">
        <v>83</v>
      </c>
    </row>
    <row r="201" spans="1:65" s="2" customFormat="1" ht="19.2">
      <c r="A201" s="29"/>
      <c r="B201" s="30"/>
      <c r="C201" s="29"/>
      <c r="D201" s="158" t="s">
        <v>366</v>
      </c>
      <c r="E201" s="29"/>
      <c r="F201" s="185" t="s">
        <v>1058</v>
      </c>
      <c r="G201" s="29"/>
      <c r="H201" s="29"/>
      <c r="I201" s="29"/>
      <c r="J201" s="29"/>
      <c r="K201" s="29"/>
      <c r="L201" s="30"/>
      <c r="M201" s="160"/>
      <c r="N201" s="161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366</v>
      </c>
      <c r="AU201" s="17" t="s">
        <v>83</v>
      </c>
    </row>
    <row r="202" spans="1:65" s="13" customFormat="1">
      <c r="B202" s="162"/>
      <c r="D202" s="158" t="s">
        <v>167</v>
      </c>
      <c r="E202" s="163" t="s">
        <v>1</v>
      </c>
      <c r="F202" s="164" t="s">
        <v>83</v>
      </c>
      <c r="H202" s="165">
        <v>2</v>
      </c>
      <c r="L202" s="162"/>
      <c r="M202" s="166"/>
      <c r="N202" s="167"/>
      <c r="O202" s="167"/>
      <c r="P202" s="167"/>
      <c r="Q202" s="167"/>
      <c r="R202" s="167"/>
      <c r="S202" s="167"/>
      <c r="T202" s="168"/>
      <c r="AT202" s="163" t="s">
        <v>167</v>
      </c>
      <c r="AU202" s="163" t="s">
        <v>83</v>
      </c>
      <c r="AV202" s="13" t="s">
        <v>83</v>
      </c>
      <c r="AW202" s="13" t="s">
        <v>30</v>
      </c>
      <c r="AX202" s="13" t="s">
        <v>81</v>
      </c>
      <c r="AY202" s="163" t="s">
        <v>156</v>
      </c>
    </row>
    <row r="203" spans="1:65" s="12" customFormat="1" ht="22.95" customHeight="1">
      <c r="B203" s="133"/>
      <c r="D203" s="134" t="s">
        <v>73</v>
      </c>
      <c r="E203" s="143" t="s">
        <v>214</v>
      </c>
      <c r="F203" s="143" t="s">
        <v>288</v>
      </c>
      <c r="J203" s="144">
        <f>BK203</f>
        <v>301111.69</v>
      </c>
      <c r="L203" s="133"/>
      <c r="M203" s="137"/>
      <c r="N203" s="138"/>
      <c r="O203" s="138"/>
      <c r="P203" s="139">
        <f>P204+SUM(P205:P217)</f>
        <v>142.95168000000001</v>
      </c>
      <c r="Q203" s="138"/>
      <c r="R203" s="139">
        <f>R204+SUM(R205:R217)</f>
        <v>100.708052</v>
      </c>
      <c r="S203" s="138"/>
      <c r="T203" s="140">
        <f>T204+SUM(T205:T217)</f>
        <v>30.654399999999999</v>
      </c>
      <c r="AR203" s="134" t="s">
        <v>81</v>
      </c>
      <c r="AT203" s="141" t="s">
        <v>73</v>
      </c>
      <c r="AU203" s="141" t="s">
        <v>81</v>
      </c>
      <c r="AY203" s="134" t="s">
        <v>156</v>
      </c>
      <c r="BK203" s="142">
        <f>BK204+SUM(BK205:BK217)</f>
        <v>301111.69</v>
      </c>
    </row>
    <row r="204" spans="1:65" s="2" customFormat="1" ht="24" customHeight="1">
      <c r="A204" s="29"/>
      <c r="B204" s="145"/>
      <c r="C204" s="146" t="s">
        <v>7</v>
      </c>
      <c r="D204" s="146" t="s">
        <v>158</v>
      </c>
      <c r="E204" s="147" t="s">
        <v>327</v>
      </c>
      <c r="F204" s="148" t="s">
        <v>328</v>
      </c>
      <c r="G204" s="149" t="s">
        <v>291</v>
      </c>
      <c r="H204" s="150">
        <v>575.6</v>
      </c>
      <c r="I204" s="151">
        <v>388.09</v>
      </c>
      <c r="J204" s="151">
        <f>ROUND(I204*H204,2)</f>
        <v>223384.6</v>
      </c>
      <c r="K204" s="148" t="s">
        <v>162</v>
      </c>
      <c r="L204" s="30"/>
      <c r="M204" s="152" t="s">
        <v>1</v>
      </c>
      <c r="N204" s="153" t="s">
        <v>39</v>
      </c>
      <c r="O204" s="154">
        <v>0.216</v>
      </c>
      <c r="P204" s="154">
        <f>O204*H204</f>
        <v>124.3296</v>
      </c>
      <c r="Q204" s="154">
        <v>0.1295</v>
      </c>
      <c r="R204" s="154">
        <f>Q204*H204</f>
        <v>74.540199999999999</v>
      </c>
      <c r="S204" s="154">
        <v>0</v>
      </c>
      <c r="T204" s="15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6" t="s">
        <v>163</v>
      </c>
      <c r="AT204" s="156" t="s">
        <v>158</v>
      </c>
      <c r="AU204" s="156" t="s">
        <v>83</v>
      </c>
      <c r="AY204" s="17" t="s">
        <v>156</v>
      </c>
      <c r="BE204" s="157">
        <f>IF(N204="základní",J204,0)</f>
        <v>223384.6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81</v>
      </c>
      <c r="BK204" s="157">
        <f>ROUND(I204*H204,2)</f>
        <v>223384.6</v>
      </c>
      <c r="BL204" s="17" t="s">
        <v>163</v>
      </c>
      <c r="BM204" s="156" t="s">
        <v>1059</v>
      </c>
    </row>
    <row r="205" spans="1:65" s="2" customFormat="1" ht="38.4">
      <c r="A205" s="29"/>
      <c r="B205" s="30"/>
      <c r="C205" s="29"/>
      <c r="D205" s="158" t="s">
        <v>165</v>
      </c>
      <c r="E205" s="29"/>
      <c r="F205" s="159" t="s">
        <v>330</v>
      </c>
      <c r="G205" s="29"/>
      <c r="H205" s="29"/>
      <c r="I205" s="29"/>
      <c r="J205" s="29"/>
      <c r="K205" s="29"/>
      <c r="L205" s="30"/>
      <c r="M205" s="160"/>
      <c r="N205" s="161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165</v>
      </c>
      <c r="AU205" s="17" t="s">
        <v>83</v>
      </c>
    </row>
    <row r="206" spans="1:65" s="13" customFormat="1">
      <c r="B206" s="162"/>
      <c r="D206" s="158" t="s">
        <v>167</v>
      </c>
      <c r="E206" s="163" t="s">
        <v>1</v>
      </c>
      <c r="F206" s="164" t="s">
        <v>1060</v>
      </c>
      <c r="H206" s="165">
        <v>575.6</v>
      </c>
      <c r="L206" s="162"/>
      <c r="M206" s="166"/>
      <c r="N206" s="167"/>
      <c r="O206" s="167"/>
      <c r="P206" s="167"/>
      <c r="Q206" s="167"/>
      <c r="R206" s="167"/>
      <c r="S206" s="167"/>
      <c r="T206" s="168"/>
      <c r="AT206" s="163" t="s">
        <v>167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156</v>
      </c>
    </row>
    <row r="207" spans="1:65" s="2" customFormat="1" ht="16.5" customHeight="1">
      <c r="A207" s="29"/>
      <c r="B207" s="145"/>
      <c r="C207" s="176" t="s">
        <v>295</v>
      </c>
      <c r="D207" s="176" t="s">
        <v>254</v>
      </c>
      <c r="E207" s="177" t="s">
        <v>333</v>
      </c>
      <c r="F207" s="178" t="s">
        <v>334</v>
      </c>
      <c r="G207" s="179" t="s">
        <v>291</v>
      </c>
      <c r="H207" s="180">
        <v>581.35599999999999</v>
      </c>
      <c r="I207" s="181">
        <v>119.51</v>
      </c>
      <c r="J207" s="181">
        <f>ROUND(I207*H207,2)</f>
        <v>69477.86</v>
      </c>
      <c r="K207" s="178" t="s">
        <v>162</v>
      </c>
      <c r="L207" s="182"/>
      <c r="M207" s="183" t="s">
        <v>1</v>
      </c>
      <c r="N207" s="184" t="s">
        <v>39</v>
      </c>
      <c r="O207" s="154">
        <v>0</v>
      </c>
      <c r="P207" s="154">
        <f>O207*H207</f>
        <v>0</v>
      </c>
      <c r="Q207" s="154">
        <v>4.4999999999999998E-2</v>
      </c>
      <c r="R207" s="154">
        <f>Q207*H207</f>
        <v>26.161019999999997</v>
      </c>
      <c r="S207" s="154">
        <v>0</v>
      </c>
      <c r="T207" s="15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6" t="s">
        <v>208</v>
      </c>
      <c r="AT207" s="156" t="s">
        <v>254</v>
      </c>
      <c r="AU207" s="156" t="s">
        <v>83</v>
      </c>
      <c r="AY207" s="17" t="s">
        <v>156</v>
      </c>
      <c r="BE207" s="157">
        <f>IF(N207="základní",J207,0)</f>
        <v>69477.86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81</v>
      </c>
      <c r="BK207" s="157">
        <f>ROUND(I207*H207,2)</f>
        <v>69477.86</v>
      </c>
      <c r="BL207" s="17" t="s">
        <v>163</v>
      </c>
      <c r="BM207" s="156" t="s">
        <v>1061</v>
      </c>
    </row>
    <row r="208" spans="1:65" s="2" customFormat="1">
      <c r="A208" s="29"/>
      <c r="B208" s="30"/>
      <c r="C208" s="29"/>
      <c r="D208" s="158" t="s">
        <v>165</v>
      </c>
      <c r="E208" s="29"/>
      <c r="F208" s="159" t="s">
        <v>334</v>
      </c>
      <c r="G208" s="29"/>
      <c r="H208" s="29"/>
      <c r="I208" s="29"/>
      <c r="J208" s="29"/>
      <c r="K208" s="29"/>
      <c r="L208" s="30"/>
      <c r="M208" s="160"/>
      <c r="N208" s="161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165</v>
      </c>
      <c r="AU208" s="17" t="s">
        <v>83</v>
      </c>
    </row>
    <row r="209" spans="1:65" s="13" customFormat="1">
      <c r="B209" s="162"/>
      <c r="D209" s="158" t="s">
        <v>167</v>
      </c>
      <c r="E209" s="163" t="s">
        <v>1</v>
      </c>
      <c r="F209" s="164" t="s">
        <v>1060</v>
      </c>
      <c r="H209" s="165">
        <v>575.6</v>
      </c>
      <c r="L209" s="162"/>
      <c r="M209" s="166"/>
      <c r="N209" s="167"/>
      <c r="O209" s="167"/>
      <c r="P209" s="167"/>
      <c r="Q209" s="167"/>
      <c r="R209" s="167"/>
      <c r="S209" s="167"/>
      <c r="T209" s="168"/>
      <c r="AT209" s="163" t="s">
        <v>167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156</v>
      </c>
    </row>
    <row r="210" spans="1:65" s="13" customFormat="1">
      <c r="B210" s="162"/>
      <c r="D210" s="158" t="s">
        <v>167</v>
      </c>
      <c r="F210" s="164" t="s">
        <v>1062</v>
      </c>
      <c r="H210" s="165">
        <v>581.35599999999999</v>
      </c>
      <c r="L210" s="162"/>
      <c r="M210" s="166"/>
      <c r="N210" s="167"/>
      <c r="O210" s="167"/>
      <c r="P210" s="167"/>
      <c r="Q210" s="167"/>
      <c r="R210" s="167"/>
      <c r="S210" s="167"/>
      <c r="T210" s="168"/>
      <c r="AT210" s="163" t="s">
        <v>167</v>
      </c>
      <c r="AU210" s="163" t="s">
        <v>83</v>
      </c>
      <c r="AV210" s="13" t="s">
        <v>83</v>
      </c>
      <c r="AW210" s="13" t="s">
        <v>3</v>
      </c>
      <c r="AX210" s="13" t="s">
        <v>81</v>
      </c>
      <c r="AY210" s="163" t="s">
        <v>156</v>
      </c>
    </row>
    <row r="211" spans="1:65" s="2" customFormat="1" ht="24" customHeight="1">
      <c r="A211" s="29"/>
      <c r="B211" s="145"/>
      <c r="C211" s="146" t="s">
        <v>300</v>
      </c>
      <c r="D211" s="146" t="s">
        <v>158</v>
      </c>
      <c r="E211" s="147" t="s">
        <v>821</v>
      </c>
      <c r="F211" s="148" t="s">
        <v>822</v>
      </c>
      <c r="G211" s="149" t="s">
        <v>291</v>
      </c>
      <c r="H211" s="150">
        <v>11.2</v>
      </c>
      <c r="I211" s="151">
        <v>79.75</v>
      </c>
      <c r="J211" s="151">
        <f>ROUND(I211*H211,2)</f>
        <v>893.2</v>
      </c>
      <c r="K211" s="148" t="s">
        <v>162</v>
      </c>
      <c r="L211" s="30"/>
      <c r="M211" s="152" t="s">
        <v>1</v>
      </c>
      <c r="N211" s="153" t="s">
        <v>39</v>
      </c>
      <c r="O211" s="154">
        <v>0.186</v>
      </c>
      <c r="P211" s="154">
        <f>O211*H211</f>
        <v>2.0831999999999997</v>
      </c>
      <c r="Q211" s="154">
        <v>6.0999999999999997E-4</v>
      </c>
      <c r="R211" s="154">
        <f>Q211*H211</f>
        <v>6.8319999999999995E-3</v>
      </c>
      <c r="S211" s="154">
        <v>0</v>
      </c>
      <c r="T211" s="15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6" t="s">
        <v>163</v>
      </c>
      <c r="AT211" s="156" t="s">
        <v>158</v>
      </c>
      <c r="AU211" s="156" t="s">
        <v>83</v>
      </c>
      <c r="AY211" s="17" t="s">
        <v>156</v>
      </c>
      <c r="BE211" s="157">
        <f>IF(N211="základní",J211,0)</f>
        <v>893.2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81</v>
      </c>
      <c r="BK211" s="157">
        <f>ROUND(I211*H211,2)</f>
        <v>893.2</v>
      </c>
      <c r="BL211" s="17" t="s">
        <v>163</v>
      </c>
      <c r="BM211" s="156" t="s">
        <v>1063</v>
      </c>
    </row>
    <row r="212" spans="1:65" s="2" customFormat="1" ht="38.4">
      <c r="A212" s="29"/>
      <c r="B212" s="30"/>
      <c r="C212" s="29"/>
      <c r="D212" s="158" t="s">
        <v>165</v>
      </c>
      <c r="E212" s="29"/>
      <c r="F212" s="159" t="s">
        <v>824</v>
      </c>
      <c r="G212" s="29"/>
      <c r="H212" s="29"/>
      <c r="I212" s="29"/>
      <c r="J212" s="29"/>
      <c r="K212" s="29"/>
      <c r="L212" s="30"/>
      <c r="M212" s="160"/>
      <c r="N212" s="161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165</v>
      </c>
      <c r="AU212" s="17" t="s">
        <v>83</v>
      </c>
    </row>
    <row r="213" spans="1:65" s="13" customFormat="1">
      <c r="B213" s="162"/>
      <c r="D213" s="158" t="s">
        <v>167</v>
      </c>
      <c r="E213" s="163" t="s">
        <v>1</v>
      </c>
      <c r="F213" s="164" t="s">
        <v>1064</v>
      </c>
      <c r="H213" s="165">
        <v>11.2</v>
      </c>
      <c r="L213" s="162"/>
      <c r="M213" s="166"/>
      <c r="N213" s="167"/>
      <c r="O213" s="167"/>
      <c r="P213" s="167"/>
      <c r="Q213" s="167"/>
      <c r="R213" s="167"/>
      <c r="S213" s="167"/>
      <c r="T213" s="168"/>
      <c r="AT213" s="163" t="s">
        <v>167</v>
      </c>
      <c r="AU213" s="163" t="s">
        <v>83</v>
      </c>
      <c r="AV213" s="13" t="s">
        <v>83</v>
      </c>
      <c r="AW213" s="13" t="s">
        <v>30</v>
      </c>
      <c r="AX213" s="13" t="s">
        <v>81</v>
      </c>
      <c r="AY213" s="163" t="s">
        <v>156</v>
      </c>
    </row>
    <row r="214" spans="1:65" s="2" customFormat="1" ht="16.5" customHeight="1">
      <c r="A214" s="29"/>
      <c r="B214" s="145"/>
      <c r="C214" s="146" t="s">
        <v>305</v>
      </c>
      <c r="D214" s="146" t="s">
        <v>158</v>
      </c>
      <c r="E214" s="147" t="s">
        <v>825</v>
      </c>
      <c r="F214" s="148" t="s">
        <v>826</v>
      </c>
      <c r="G214" s="149" t="s">
        <v>291</v>
      </c>
      <c r="H214" s="150">
        <v>11.2</v>
      </c>
      <c r="I214" s="151">
        <v>121.24</v>
      </c>
      <c r="J214" s="151">
        <f>ROUND(I214*H214,2)</f>
        <v>1357.89</v>
      </c>
      <c r="K214" s="148" t="s">
        <v>162</v>
      </c>
      <c r="L214" s="30"/>
      <c r="M214" s="152" t="s">
        <v>1</v>
      </c>
      <c r="N214" s="153" t="s">
        <v>39</v>
      </c>
      <c r="O214" s="154">
        <v>0.30499999999999999</v>
      </c>
      <c r="P214" s="154">
        <f>O214*H214</f>
        <v>3.4159999999999999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6" t="s">
        <v>163</v>
      </c>
      <c r="AT214" s="156" t="s">
        <v>158</v>
      </c>
      <c r="AU214" s="156" t="s">
        <v>83</v>
      </c>
      <c r="AY214" s="17" t="s">
        <v>156</v>
      </c>
      <c r="BE214" s="157">
        <f>IF(N214="základní",J214,0)</f>
        <v>1357.89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81</v>
      </c>
      <c r="BK214" s="157">
        <f>ROUND(I214*H214,2)</f>
        <v>1357.89</v>
      </c>
      <c r="BL214" s="17" t="s">
        <v>163</v>
      </c>
      <c r="BM214" s="156" t="s">
        <v>1065</v>
      </c>
    </row>
    <row r="215" spans="1:65" s="2" customFormat="1" ht="19.2">
      <c r="A215" s="29"/>
      <c r="B215" s="30"/>
      <c r="C215" s="29"/>
      <c r="D215" s="158" t="s">
        <v>165</v>
      </c>
      <c r="E215" s="29"/>
      <c r="F215" s="159" t="s">
        <v>828</v>
      </c>
      <c r="G215" s="29"/>
      <c r="H215" s="29"/>
      <c r="I215" s="29"/>
      <c r="J215" s="29"/>
      <c r="K215" s="29"/>
      <c r="L215" s="30"/>
      <c r="M215" s="160"/>
      <c r="N215" s="161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165</v>
      </c>
      <c r="AU215" s="17" t="s">
        <v>83</v>
      </c>
    </row>
    <row r="216" spans="1:65" s="13" customFormat="1">
      <c r="B216" s="162"/>
      <c r="D216" s="158" t="s">
        <v>167</v>
      </c>
      <c r="E216" s="163" t="s">
        <v>1</v>
      </c>
      <c r="F216" s="164" t="s">
        <v>1064</v>
      </c>
      <c r="H216" s="165">
        <v>11.2</v>
      </c>
      <c r="L216" s="162"/>
      <c r="M216" s="166"/>
      <c r="N216" s="167"/>
      <c r="O216" s="167"/>
      <c r="P216" s="167"/>
      <c r="Q216" s="167"/>
      <c r="R216" s="167"/>
      <c r="S216" s="167"/>
      <c r="T216" s="168"/>
      <c r="AT216" s="163" t="s">
        <v>167</v>
      </c>
      <c r="AU216" s="163" t="s">
        <v>83</v>
      </c>
      <c r="AV216" s="13" t="s">
        <v>83</v>
      </c>
      <c r="AW216" s="13" t="s">
        <v>30</v>
      </c>
      <c r="AX216" s="13" t="s">
        <v>81</v>
      </c>
      <c r="AY216" s="163" t="s">
        <v>156</v>
      </c>
    </row>
    <row r="217" spans="1:65" s="12" customFormat="1" ht="20.85" customHeight="1">
      <c r="B217" s="133"/>
      <c r="D217" s="134" t="s">
        <v>73</v>
      </c>
      <c r="E217" s="143" t="s">
        <v>354</v>
      </c>
      <c r="F217" s="143" t="s">
        <v>355</v>
      </c>
      <c r="J217" s="144">
        <f>BK217</f>
        <v>5998.14</v>
      </c>
      <c r="L217" s="133"/>
      <c r="M217" s="137"/>
      <c r="N217" s="138"/>
      <c r="O217" s="138"/>
      <c r="P217" s="139">
        <f>SUM(P218:P223)</f>
        <v>13.122880000000002</v>
      </c>
      <c r="Q217" s="138"/>
      <c r="R217" s="139">
        <f>SUM(R218:R223)</f>
        <v>0</v>
      </c>
      <c r="S217" s="138"/>
      <c r="T217" s="140">
        <f>SUM(T218:T223)</f>
        <v>30.654399999999999</v>
      </c>
      <c r="AR217" s="134" t="s">
        <v>81</v>
      </c>
      <c r="AT217" s="141" t="s">
        <v>73</v>
      </c>
      <c r="AU217" s="141" t="s">
        <v>83</v>
      </c>
      <c r="AY217" s="134" t="s">
        <v>156</v>
      </c>
      <c r="BK217" s="142">
        <f>SUM(BK218:BK223)</f>
        <v>5998.14</v>
      </c>
    </row>
    <row r="218" spans="1:65" s="2" customFormat="1" ht="24" customHeight="1">
      <c r="A218" s="29"/>
      <c r="B218" s="145"/>
      <c r="C218" s="146" t="s">
        <v>311</v>
      </c>
      <c r="D218" s="146" t="s">
        <v>158</v>
      </c>
      <c r="E218" s="147" t="s">
        <v>370</v>
      </c>
      <c r="F218" s="148" t="s">
        <v>371</v>
      </c>
      <c r="G218" s="149" t="s">
        <v>225</v>
      </c>
      <c r="H218" s="150">
        <v>95.68</v>
      </c>
      <c r="I218" s="151">
        <v>52.83</v>
      </c>
      <c r="J218" s="151">
        <f>ROUND(I218*H218,2)</f>
        <v>5054.7700000000004</v>
      </c>
      <c r="K218" s="148" t="s">
        <v>162</v>
      </c>
      <c r="L218" s="30"/>
      <c r="M218" s="152" t="s">
        <v>1</v>
      </c>
      <c r="N218" s="153" t="s">
        <v>39</v>
      </c>
      <c r="O218" s="154">
        <v>0.11600000000000001</v>
      </c>
      <c r="P218" s="154">
        <f>O218*H218</f>
        <v>11.098880000000001</v>
      </c>
      <c r="Q218" s="154">
        <v>0</v>
      </c>
      <c r="R218" s="154">
        <f>Q218*H218</f>
        <v>0</v>
      </c>
      <c r="S218" s="154">
        <v>0.28999999999999998</v>
      </c>
      <c r="T218" s="155">
        <f>S218*H218</f>
        <v>27.747199999999999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6" t="s">
        <v>163</v>
      </c>
      <c r="AT218" s="156" t="s">
        <v>158</v>
      </c>
      <c r="AU218" s="156" t="s">
        <v>178</v>
      </c>
      <c r="AY218" s="17" t="s">
        <v>156</v>
      </c>
      <c r="BE218" s="157">
        <f>IF(N218="základní",J218,0)</f>
        <v>5054.7700000000004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81</v>
      </c>
      <c r="BK218" s="157">
        <f>ROUND(I218*H218,2)</f>
        <v>5054.7700000000004</v>
      </c>
      <c r="BL218" s="17" t="s">
        <v>163</v>
      </c>
      <c r="BM218" s="156" t="s">
        <v>1066</v>
      </c>
    </row>
    <row r="219" spans="1:65" s="2" customFormat="1" ht="38.4">
      <c r="A219" s="29"/>
      <c r="B219" s="30"/>
      <c r="C219" s="29"/>
      <c r="D219" s="158" t="s">
        <v>165</v>
      </c>
      <c r="E219" s="29"/>
      <c r="F219" s="159" t="s">
        <v>373</v>
      </c>
      <c r="G219" s="29"/>
      <c r="H219" s="29"/>
      <c r="I219" s="29"/>
      <c r="J219" s="29"/>
      <c r="K219" s="29"/>
      <c r="L219" s="30"/>
      <c r="M219" s="160"/>
      <c r="N219" s="161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165</v>
      </c>
      <c r="AU219" s="17" t="s">
        <v>178</v>
      </c>
    </row>
    <row r="220" spans="1:65" s="13" customFormat="1">
      <c r="B220" s="162"/>
      <c r="D220" s="158" t="s">
        <v>167</v>
      </c>
      <c r="E220" s="163" t="s">
        <v>1</v>
      </c>
      <c r="F220" s="164" t="s">
        <v>1067</v>
      </c>
      <c r="H220" s="165">
        <v>95.68</v>
      </c>
      <c r="L220" s="162"/>
      <c r="M220" s="166"/>
      <c r="N220" s="167"/>
      <c r="O220" s="167"/>
      <c r="P220" s="167"/>
      <c r="Q220" s="167"/>
      <c r="R220" s="167"/>
      <c r="S220" s="167"/>
      <c r="T220" s="168"/>
      <c r="AT220" s="163" t="s">
        <v>167</v>
      </c>
      <c r="AU220" s="163" t="s">
        <v>178</v>
      </c>
      <c r="AV220" s="13" t="s">
        <v>83</v>
      </c>
      <c r="AW220" s="13" t="s">
        <v>30</v>
      </c>
      <c r="AX220" s="13" t="s">
        <v>81</v>
      </c>
      <c r="AY220" s="163" t="s">
        <v>156</v>
      </c>
    </row>
    <row r="221" spans="1:65" s="2" customFormat="1" ht="24" customHeight="1">
      <c r="A221" s="29"/>
      <c r="B221" s="145"/>
      <c r="C221" s="146" t="s">
        <v>317</v>
      </c>
      <c r="D221" s="146" t="s">
        <v>158</v>
      </c>
      <c r="E221" s="147" t="s">
        <v>381</v>
      </c>
      <c r="F221" s="148" t="s">
        <v>382</v>
      </c>
      <c r="G221" s="149" t="s">
        <v>225</v>
      </c>
      <c r="H221" s="150">
        <v>9.1999999999999993</v>
      </c>
      <c r="I221" s="151">
        <v>102.54</v>
      </c>
      <c r="J221" s="151">
        <f>ROUND(I221*H221,2)</f>
        <v>943.37</v>
      </c>
      <c r="K221" s="148" t="s">
        <v>162</v>
      </c>
      <c r="L221" s="30"/>
      <c r="M221" s="152" t="s">
        <v>1</v>
      </c>
      <c r="N221" s="153" t="s">
        <v>39</v>
      </c>
      <c r="O221" s="154">
        <v>0.22</v>
      </c>
      <c r="P221" s="154">
        <f>O221*H221</f>
        <v>2.024</v>
      </c>
      <c r="Q221" s="154">
        <v>0</v>
      </c>
      <c r="R221" s="154">
        <f>Q221*H221</f>
        <v>0</v>
      </c>
      <c r="S221" s="154">
        <v>0.316</v>
      </c>
      <c r="T221" s="155">
        <f>S221*H221</f>
        <v>2.9072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6" t="s">
        <v>163</v>
      </c>
      <c r="AT221" s="156" t="s">
        <v>158</v>
      </c>
      <c r="AU221" s="156" t="s">
        <v>178</v>
      </c>
      <c r="AY221" s="17" t="s">
        <v>156</v>
      </c>
      <c r="BE221" s="157">
        <f>IF(N221="základní",J221,0)</f>
        <v>943.37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81</v>
      </c>
      <c r="BK221" s="157">
        <f>ROUND(I221*H221,2)</f>
        <v>943.37</v>
      </c>
      <c r="BL221" s="17" t="s">
        <v>163</v>
      </c>
      <c r="BM221" s="156" t="s">
        <v>1068</v>
      </c>
    </row>
    <row r="222" spans="1:65" s="2" customFormat="1" ht="38.4">
      <c r="A222" s="29"/>
      <c r="B222" s="30"/>
      <c r="C222" s="29"/>
      <c r="D222" s="158" t="s">
        <v>165</v>
      </c>
      <c r="E222" s="29"/>
      <c r="F222" s="159" t="s">
        <v>384</v>
      </c>
      <c r="G222" s="29"/>
      <c r="H222" s="29"/>
      <c r="I222" s="29"/>
      <c r="J222" s="29"/>
      <c r="K222" s="29"/>
      <c r="L222" s="30"/>
      <c r="M222" s="160"/>
      <c r="N222" s="161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165</v>
      </c>
      <c r="AU222" s="17" t="s">
        <v>178</v>
      </c>
    </row>
    <row r="223" spans="1:65" s="13" customFormat="1">
      <c r="B223" s="162"/>
      <c r="D223" s="158" t="s">
        <v>167</v>
      </c>
      <c r="E223" s="163" t="s">
        <v>1</v>
      </c>
      <c r="F223" s="164" t="s">
        <v>1069</v>
      </c>
      <c r="H223" s="165">
        <v>9.1999999999999993</v>
      </c>
      <c r="L223" s="162"/>
      <c r="M223" s="166"/>
      <c r="N223" s="167"/>
      <c r="O223" s="167"/>
      <c r="P223" s="167"/>
      <c r="Q223" s="167"/>
      <c r="R223" s="167"/>
      <c r="S223" s="167"/>
      <c r="T223" s="168"/>
      <c r="AT223" s="163" t="s">
        <v>167</v>
      </c>
      <c r="AU223" s="163" t="s">
        <v>178</v>
      </c>
      <c r="AV223" s="13" t="s">
        <v>83</v>
      </c>
      <c r="AW223" s="13" t="s">
        <v>30</v>
      </c>
      <c r="AX223" s="13" t="s">
        <v>81</v>
      </c>
      <c r="AY223" s="163" t="s">
        <v>156</v>
      </c>
    </row>
    <row r="224" spans="1:65" s="12" customFormat="1" ht="22.95" customHeight="1">
      <c r="B224" s="133"/>
      <c r="D224" s="134" t="s">
        <v>73</v>
      </c>
      <c r="E224" s="143" t="s">
        <v>392</v>
      </c>
      <c r="F224" s="143" t="s">
        <v>393</v>
      </c>
      <c r="J224" s="144">
        <f>BK224</f>
        <v>14033.660000000002</v>
      </c>
      <c r="L224" s="133"/>
      <c r="M224" s="137"/>
      <c r="N224" s="138"/>
      <c r="O224" s="138"/>
      <c r="P224" s="139">
        <f>SUM(P225:P242)</f>
        <v>2.1455189999999997</v>
      </c>
      <c r="Q224" s="138"/>
      <c r="R224" s="139">
        <f>SUM(R225:R242)</f>
        <v>0</v>
      </c>
      <c r="S224" s="138"/>
      <c r="T224" s="140">
        <f>SUM(T225:T242)</f>
        <v>0</v>
      </c>
      <c r="AR224" s="134" t="s">
        <v>81</v>
      </c>
      <c r="AT224" s="141" t="s">
        <v>73</v>
      </c>
      <c r="AU224" s="141" t="s">
        <v>81</v>
      </c>
      <c r="AY224" s="134" t="s">
        <v>156</v>
      </c>
      <c r="BK224" s="142">
        <f>SUM(BK225:BK242)</f>
        <v>14033.660000000002</v>
      </c>
    </row>
    <row r="225" spans="1:65" s="2" customFormat="1" ht="16.5" customHeight="1">
      <c r="A225" s="29"/>
      <c r="B225" s="145"/>
      <c r="C225" s="146" t="s">
        <v>322</v>
      </c>
      <c r="D225" s="146" t="s">
        <v>158</v>
      </c>
      <c r="E225" s="147" t="s">
        <v>395</v>
      </c>
      <c r="F225" s="148" t="s">
        <v>396</v>
      </c>
      <c r="G225" s="149" t="s">
        <v>217</v>
      </c>
      <c r="H225" s="150">
        <v>27.747</v>
      </c>
      <c r="I225" s="151">
        <v>81.58</v>
      </c>
      <c r="J225" s="151">
        <f>ROUND(I225*H225,2)</f>
        <v>2263.6</v>
      </c>
      <c r="K225" s="148" t="s">
        <v>162</v>
      </c>
      <c r="L225" s="30"/>
      <c r="M225" s="152" t="s">
        <v>1</v>
      </c>
      <c r="N225" s="153" t="s">
        <v>39</v>
      </c>
      <c r="O225" s="154">
        <v>0.03</v>
      </c>
      <c r="P225" s="154">
        <f>O225*H225</f>
        <v>0.83240999999999998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6" t="s">
        <v>163</v>
      </c>
      <c r="AT225" s="156" t="s">
        <v>158</v>
      </c>
      <c r="AU225" s="156" t="s">
        <v>83</v>
      </c>
      <c r="AY225" s="17" t="s">
        <v>156</v>
      </c>
      <c r="BE225" s="157">
        <f>IF(N225="základní",J225,0)</f>
        <v>2263.6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81</v>
      </c>
      <c r="BK225" s="157">
        <f>ROUND(I225*H225,2)</f>
        <v>2263.6</v>
      </c>
      <c r="BL225" s="17" t="s">
        <v>163</v>
      </c>
      <c r="BM225" s="156" t="s">
        <v>1070</v>
      </c>
    </row>
    <row r="226" spans="1:65" s="2" customFormat="1" ht="28.8">
      <c r="A226" s="29"/>
      <c r="B226" s="30"/>
      <c r="C226" s="29"/>
      <c r="D226" s="158" t="s">
        <v>165</v>
      </c>
      <c r="E226" s="29"/>
      <c r="F226" s="159" t="s">
        <v>398</v>
      </c>
      <c r="G226" s="29"/>
      <c r="H226" s="29"/>
      <c r="I226" s="29"/>
      <c r="J226" s="29"/>
      <c r="K226" s="29"/>
      <c r="L226" s="30"/>
      <c r="M226" s="160"/>
      <c r="N226" s="161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165</v>
      </c>
      <c r="AU226" s="17" t="s">
        <v>83</v>
      </c>
    </row>
    <row r="227" spans="1:65" s="13" customFormat="1">
      <c r="B227" s="162"/>
      <c r="D227" s="158" t="s">
        <v>167</v>
      </c>
      <c r="E227" s="163" t="s">
        <v>1</v>
      </c>
      <c r="F227" s="164" t="s">
        <v>1071</v>
      </c>
      <c r="H227" s="165">
        <v>27.747</v>
      </c>
      <c r="L227" s="162"/>
      <c r="M227" s="166"/>
      <c r="N227" s="167"/>
      <c r="O227" s="167"/>
      <c r="P227" s="167"/>
      <c r="Q227" s="167"/>
      <c r="R227" s="167"/>
      <c r="S227" s="167"/>
      <c r="T227" s="168"/>
      <c r="AT227" s="163" t="s">
        <v>167</v>
      </c>
      <c r="AU227" s="163" t="s">
        <v>83</v>
      </c>
      <c r="AV227" s="13" t="s">
        <v>83</v>
      </c>
      <c r="AW227" s="13" t="s">
        <v>30</v>
      </c>
      <c r="AX227" s="13" t="s">
        <v>81</v>
      </c>
      <c r="AY227" s="163" t="s">
        <v>156</v>
      </c>
    </row>
    <row r="228" spans="1:65" s="2" customFormat="1" ht="24" customHeight="1">
      <c r="A228" s="29"/>
      <c r="B228" s="145"/>
      <c r="C228" s="146" t="s">
        <v>326</v>
      </c>
      <c r="D228" s="146" t="s">
        <v>158</v>
      </c>
      <c r="E228" s="147" t="s">
        <v>401</v>
      </c>
      <c r="F228" s="148" t="s">
        <v>402</v>
      </c>
      <c r="G228" s="149" t="s">
        <v>217</v>
      </c>
      <c r="H228" s="150">
        <v>527.19299999999998</v>
      </c>
      <c r="I228" s="151">
        <v>7.37</v>
      </c>
      <c r="J228" s="151">
        <f>ROUND(I228*H228,2)</f>
        <v>3885.41</v>
      </c>
      <c r="K228" s="148" t="s">
        <v>162</v>
      </c>
      <c r="L228" s="30"/>
      <c r="M228" s="152" t="s">
        <v>1</v>
      </c>
      <c r="N228" s="153" t="s">
        <v>39</v>
      </c>
      <c r="O228" s="154">
        <v>2E-3</v>
      </c>
      <c r="P228" s="154">
        <f>O228*H228</f>
        <v>1.054386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6" t="s">
        <v>163</v>
      </c>
      <c r="AT228" s="156" t="s">
        <v>158</v>
      </c>
      <c r="AU228" s="156" t="s">
        <v>83</v>
      </c>
      <c r="AY228" s="17" t="s">
        <v>156</v>
      </c>
      <c r="BE228" s="157">
        <f>IF(N228="základní",J228,0)</f>
        <v>3885.41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81</v>
      </c>
      <c r="BK228" s="157">
        <f>ROUND(I228*H228,2)</f>
        <v>3885.41</v>
      </c>
      <c r="BL228" s="17" t="s">
        <v>163</v>
      </c>
      <c r="BM228" s="156" t="s">
        <v>1072</v>
      </c>
    </row>
    <row r="229" spans="1:65" s="2" customFormat="1" ht="28.8">
      <c r="A229" s="29"/>
      <c r="B229" s="30"/>
      <c r="C229" s="29"/>
      <c r="D229" s="158" t="s">
        <v>165</v>
      </c>
      <c r="E229" s="29"/>
      <c r="F229" s="159" t="s">
        <v>404</v>
      </c>
      <c r="G229" s="29"/>
      <c r="H229" s="29"/>
      <c r="I229" s="29"/>
      <c r="J229" s="29"/>
      <c r="K229" s="29"/>
      <c r="L229" s="30"/>
      <c r="M229" s="160"/>
      <c r="N229" s="161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165</v>
      </c>
      <c r="AU229" s="17" t="s">
        <v>83</v>
      </c>
    </row>
    <row r="230" spans="1:65" s="13" customFormat="1">
      <c r="B230" s="162"/>
      <c r="D230" s="158" t="s">
        <v>167</v>
      </c>
      <c r="E230" s="163" t="s">
        <v>1</v>
      </c>
      <c r="F230" s="164" t="s">
        <v>1073</v>
      </c>
      <c r="H230" s="165">
        <v>527.19299999999998</v>
      </c>
      <c r="L230" s="162"/>
      <c r="M230" s="166"/>
      <c r="N230" s="167"/>
      <c r="O230" s="167"/>
      <c r="P230" s="167"/>
      <c r="Q230" s="167"/>
      <c r="R230" s="167"/>
      <c r="S230" s="167"/>
      <c r="T230" s="168"/>
      <c r="AT230" s="163" t="s">
        <v>167</v>
      </c>
      <c r="AU230" s="163" t="s">
        <v>83</v>
      </c>
      <c r="AV230" s="13" t="s">
        <v>83</v>
      </c>
      <c r="AW230" s="13" t="s">
        <v>30</v>
      </c>
      <c r="AX230" s="13" t="s">
        <v>81</v>
      </c>
      <c r="AY230" s="163" t="s">
        <v>156</v>
      </c>
    </row>
    <row r="231" spans="1:65" s="2" customFormat="1" ht="16.5" customHeight="1">
      <c r="A231" s="29"/>
      <c r="B231" s="145"/>
      <c r="C231" s="146" t="s">
        <v>332</v>
      </c>
      <c r="D231" s="146" t="s">
        <v>158</v>
      </c>
      <c r="E231" s="147" t="s">
        <v>407</v>
      </c>
      <c r="F231" s="148" t="s">
        <v>408</v>
      </c>
      <c r="G231" s="149" t="s">
        <v>217</v>
      </c>
      <c r="H231" s="150">
        <v>2.907</v>
      </c>
      <c r="I231" s="151">
        <v>132.30000000000001</v>
      </c>
      <c r="J231" s="151">
        <f>ROUND(I231*H231,2)</f>
        <v>384.6</v>
      </c>
      <c r="K231" s="148" t="s">
        <v>162</v>
      </c>
      <c r="L231" s="30"/>
      <c r="M231" s="152" t="s">
        <v>1</v>
      </c>
      <c r="N231" s="153" t="s">
        <v>39</v>
      </c>
      <c r="O231" s="154">
        <v>3.2000000000000001E-2</v>
      </c>
      <c r="P231" s="154">
        <f>O231*H231</f>
        <v>9.3024000000000009E-2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6" t="s">
        <v>163</v>
      </c>
      <c r="AT231" s="156" t="s">
        <v>158</v>
      </c>
      <c r="AU231" s="156" t="s">
        <v>83</v>
      </c>
      <c r="AY231" s="17" t="s">
        <v>156</v>
      </c>
      <c r="BE231" s="157">
        <f>IF(N231="základní",J231,0)</f>
        <v>384.6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81</v>
      </c>
      <c r="BK231" s="157">
        <f>ROUND(I231*H231,2)</f>
        <v>384.6</v>
      </c>
      <c r="BL231" s="17" t="s">
        <v>163</v>
      </c>
      <c r="BM231" s="156" t="s">
        <v>1074</v>
      </c>
    </row>
    <row r="232" spans="1:65" s="2" customFormat="1" ht="28.8">
      <c r="A232" s="29"/>
      <c r="B232" s="30"/>
      <c r="C232" s="29"/>
      <c r="D232" s="158" t="s">
        <v>165</v>
      </c>
      <c r="E232" s="29"/>
      <c r="F232" s="159" t="s">
        <v>410</v>
      </c>
      <c r="G232" s="29"/>
      <c r="H232" s="29"/>
      <c r="I232" s="29"/>
      <c r="J232" s="29"/>
      <c r="K232" s="29"/>
      <c r="L232" s="30"/>
      <c r="M232" s="160"/>
      <c r="N232" s="161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165</v>
      </c>
      <c r="AU232" s="17" t="s">
        <v>83</v>
      </c>
    </row>
    <row r="233" spans="1:65" s="13" customFormat="1">
      <c r="B233" s="162"/>
      <c r="D233" s="158" t="s">
        <v>167</v>
      </c>
      <c r="E233" s="163" t="s">
        <v>1</v>
      </c>
      <c r="F233" s="164" t="s">
        <v>1075</v>
      </c>
      <c r="H233" s="165">
        <v>2.907</v>
      </c>
      <c r="L233" s="162"/>
      <c r="M233" s="166"/>
      <c r="N233" s="167"/>
      <c r="O233" s="167"/>
      <c r="P233" s="167"/>
      <c r="Q233" s="167"/>
      <c r="R233" s="167"/>
      <c r="S233" s="167"/>
      <c r="T233" s="168"/>
      <c r="AT233" s="163" t="s">
        <v>167</v>
      </c>
      <c r="AU233" s="163" t="s">
        <v>83</v>
      </c>
      <c r="AV233" s="13" t="s">
        <v>83</v>
      </c>
      <c r="AW233" s="13" t="s">
        <v>30</v>
      </c>
      <c r="AX233" s="13" t="s">
        <v>81</v>
      </c>
      <c r="AY233" s="163" t="s">
        <v>156</v>
      </c>
    </row>
    <row r="234" spans="1:65" s="2" customFormat="1" ht="24" customHeight="1">
      <c r="A234" s="29"/>
      <c r="B234" s="145"/>
      <c r="C234" s="146" t="s">
        <v>337</v>
      </c>
      <c r="D234" s="146" t="s">
        <v>158</v>
      </c>
      <c r="E234" s="147" t="s">
        <v>414</v>
      </c>
      <c r="F234" s="148" t="s">
        <v>415</v>
      </c>
      <c r="G234" s="149" t="s">
        <v>217</v>
      </c>
      <c r="H234" s="150">
        <v>55.232999999999997</v>
      </c>
      <c r="I234" s="151">
        <v>11.04</v>
      </c>
      <c r="J234" s="151">
        <f>ROUND(I234*H234,2)</f>
        <v>609.77</v>
      </c>
      <c r="K234" s="148" t="s">
        <v>162</v>
      </c>
      <c r="L234" s="30"/>
      <c r="M234" s="152" t="s">
        <v>1</v>
      </c>
      <c r="N234" s="153" t="s">
        <v>39</v>
      </c>
      <c r="O234" s="154">
        <v>3.0000000000000001E-3</v>
      </c>
      <c r="P234" s="154">
        <f>O234*H234</f>
        <v>0.16569899999999999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6" t="s">
        <v>163</v>
      </c>
      <c r="AT234" s="156" t="s">
        <v>158</v>
      </c>
      <c r="AU234" s="156" t="s">
        <v>83</v>
      </c>
      <c r="AY234" s="17" t="s">
        <v>156</v>
      </c>
      <c r="BE234" s="157">
        <f>IF(N234="základní",J234,0)</f>
        <v>609.77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81</v>
      </c>
      <c r="BK234" s="157">
        <f>ROUND(I234*H234,2)</f>
        <v>609.77</v>
      </c>
      <c r="BL234" s="17" t="s">
        <v>163</v>
      </c>
      <c r="BM234" s="156" t="s">
        <v>1076</v>
      </c>
    </row>
    <row r="235" spans="1:65" s="2" customFormat="1" ht="28.8">
      <c r="A235" s="29"/>
      <c r="B235" s="30"/>
      <c r="C235" s="29"/>
      <c r="D235" s="158" t="s">
        <v>165</v>
      </c>
      <c r="E235" s="29"/>
      <c r="F235" s="159" t="s">
        <v>404</v>
      </c>
      <c r="G235" s="29"/>
      <c r="H235" s="29"/>
      <c r="I235" s="29"/>
      <c r="J235" s="29"/>
      <c r="K235" s="29"/>
      <c r="L235" s="30"/>
      <c r="M235" s="160"/>
      <c r="N235" s="161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165</v>
      </c>
      <c r="AU235" s="17" t="s">
        <v>83</v>
      </c>
    </row>
    <row r="236" spans="1:65" s="13" customFormat="1">
      <c r="B236" s="162"/>
      <c r="D236" s="158" t="s">
        <v>167</v>
      </c>
      <c r="E236" s="163" t="s">
        <v>1</v>
      </c>
      <c r="F236" s="164" t="s">
        <v>1077</v>
      </c>
      <c r="H236" s="165">
        <v>55.232999999999997</v>
      </c>
      <c r="L236" s="162"/>
      <c r="M236" s="166"/>
      <c r="N236" s="167"/>
      <c r="O236" s="167"/>
      <c r="P236" s="167"/>
      <c r="Q236" s="167"/>
      <c r="R236" s="167"/>
      <c r="S236" s="167"/>
      <c r="T236" s="168"/>
      <c r="AT236" s="163" t="s">
        <v>167</v>
      </c>
      <c r="AU236" s="163" t="s">
        <v>83</v>
      </c>
      <c r="AV236" s="13" t="s">
        <v>83</v>
      </c>
      <c r="AW236" s="13" t="s">
        <v>30</v>
      </c>
      <c r="AX236" s="13" t="s">
        <v>81</v>
      </c>
      <c r="AY236" s="163" t="s">
        <v>156</v>
      </c>
    </row>
    <row r="237" spans="1:65" s="2" customFormat="1" ht="24" customHeight="1">
      <c r="A237" s="29"/>
      <c r="B237" s="145"/>
      <c r="C237" s="146" t="s">
        <v>342</v>
      </c>
      <c r="D237" s="146" t="s">
        <v>158</v>
      </c>
      <c r="E237" s="147" t="s">
        <v>424</v>
      </c>
      <c r="F237" s="148" t="s">
        <v>425</v>
      </c>
      <c r="G237" s="149" t="s">
        <v>217</v>
      </c>
      <c r="H237" s="150">
        <v>2.907</v>
      </c>
      <c r="I237" s="151">
        <v>613.5</v>
      </c>
      <c r="J237" s="151">
        <f>ROUND(I237*H237,2)</f>
        <v>1783.44</v>
      </c>
      <c r="K237" s="148" t="s">
        <v>162</v>
      </c>
      <c r="L237" s="30"/>
      <c r="M237" s="152" t="s">
        <v>1</v>
      </c>
      <c r="N237" s="153" t="s">
        <v>39</v>
      </c>
      <c r="O237" s="154">
        <v>0</v>
      </c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6" t="s">
        <v>163</v>
      </c>
      <c r="AT237" s="156" t="s">
        <v>158</v>
      </c>
      <c r="AU237" s="156" t="s">
        <v>83</v>
      </c>
      <c r="AY237" s="17" t="s">
        <v>156</v>
      </c>
      <c r="BE237" s="157">
        <f>IF(N237="základní",J237,0)</f>
        <v>1783.44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81</v>
      </c>
      <c r="BK237" s="157">
        <f>ROUND(I237*H237,2)</f>
        <v>1783.44</v>
      </c>
      <c r="BL237" s="17" t="s">
        <v>163</v>
      </c>
      <c r="BM237" s="156" t="s">
        <v>1078</v>
      </c>
    </row>
    <row r="238" spans="1:65" s="2" customFormat="1" ht="28.8">
      <c r="A238" s="29"/>
      <c r="B238" s="30"/>
      <c r="C238" s="29"/>
      <c r="D238" s="158" t="s">
        <v>165</v>
      </c>
      <c r="E238" s="29"/>
      <c r="F238" s="159" t="s">
        <v>427</v>
      </c>
      <c r="G238" s="29"/>
      <c r="H238" s="29"/>
      <c r="I238" s="29"/>
      <c r="J238" s="29"/>
      <c r="K238" s="29"/>
      <c r="L238" s="30"/>
      <c r="M238" s="160"/>
      <c r="N238" s="161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165</v>
      </c>
      <c r="AU238" s="17" t="s">
        <v>83</v>
      </c>
    </row>
    <row r="239" spans="1:65" s="13" customFormat="1">
      <c r="B239" s="162"/>
      <c r="D239" s="158" t="s">
        <v>167</v>
      </c>
      <c r="E239" s="163" t="s">
        <v>1</v>
      </c>
      <c r="F239" s="164" t="s">
        <v>1075</v>
      </c>
      <c r="H239" s="165">
        <v>2.907</v>
      </c>
      <c r="L239" s="162"/>
      <c r="M239" s="166"/>
      <c r="N239" s="167"/>
      <c r="O239" s="167"/>
      <c r="P239" s="167"/>
      <c r="Q239" s="167"/>
      <c r="R239" s="167"/>
      <c r="S239" s="167"/>
      <c r="T239" s="168"/>
      <c r="AT239" s="163" t="s">
        <v>167</v>
      </c>
      <c r="AU239" s="163" t="s">
        <v>83</v>
      </c>
      <c r="AV239" s="13" t="s">
        <v>83</v>
      </c>
      <c r="AW239" s="13" t="s">
        <v>30</v>
      </c>
      <c r="AX239" s="13" t="s">
        <v>81</v>
      </c>
      <c r="AY239" s="163" t="s">
        <v>156</v>
      </c>
    </row>
    <row r="240" spans="1:65" s="2" customFormat="1" ht="24" customHeight="1">
      <c r="A240" s="29"/>
      <c r="B240" s="145"/>
      <c r="C240" s="146" t="s">
        <v>348</v>
      </c>
      <c r="D240" s="146" t="s">
        <v>158</v>
      </c>
      <c r="E240" s="147" t="s">
        <v>430</v>
      </c>
      <c r="F240" s="148" t="s">
        <v>431</v>
      </c>
      <c r="G240" s="149" t="s">
        <v>217</v>
      </c>
      <c r="H240" s="150">
        <v>27.747</v>
      </c>
      <c r="I240" s="151">
        <v>184.05</v>
      </c>
      <c r="J240" s="151">
        <f>ROUND(I240*H240,2)</f>
        <v>5106.84</v>
      </c>
      <c r="K240" s="148" t="s">
        <v>162</v>
      </c>
      <c r="L240" s="30"/>
      <c r="M240" s="152" t="s">
        <v>1</v>
      </c>
      <c r="N240" s="153" t="s">
        <v>39</v>
      </c>
      <c r="O240" s="154">
        <v>0</v>
      </c>
      <c r="P240" s="154">
        <f>O240*H240</f>
        <v>0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6" t="s">
        <v>163</v>
      </c>
      <c r="AT240" s="156" t="s">
        <v>158</v>
      </c>
      <c r="AU240" s="156" t="s">
        <v>83</v>
      </c>
      <c r="AY240" s="17" t="s">
        <v>156</v>
      </c>
      <c r="BE240" s="157">
        <f>IF(N240="základní",J240,0)</f>
        <v>5106.84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81</v>
      </c>
      <c r="BK240" s="157">
        <f>ROUND(I240*H240,2)</f>
        <v>5106.84</v>
      </c>
      <c r="BL240" s="17" t="s">
        <v>163</v>
      </c>
      <c r="BM240" s="156" t="s">
        <v>1079</v>
      </c>
    </row>
    <row r="241" spans="1:65" s="2" customFormat="1" ht="28.8">
      <c r="A241" s="29"/>
      <c r="B241" s="30"/>
      <c r="C241" s="29"/>
      <c r="D241" s="158" t="s">
        <v>165</v>
      </c>
      <c r="E241" s="29"/>
      <c r="F241" s="159" t="s">
        <v>219</v>
      </c>
      <c r="G241" s="29"/>
      <c r="H241" s="29"/>
      <c r="I241" s="29"/>
      <c r="J241" s="29"/>
      <c r="K241" s="29"/>
      <c r="L241" s="30"/>
      <c r="M241" s="160"/>
      <c r="N241" s="161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165</v>
      </c>
      <c r="AU241" s="17" t="s">
        <v>83</v>
      </c>
    </row>
    <row r="242" spans="1:65" s="13" customFormat="1">
      <c r="B242" s="162"/>
      <c r="D242" s="158" t="s">
        <v>167</v>
      </c>
      <c r="E242" s="163" t="s">
        <v>1</v>
      </c>
      <c r="F242" s="164" t="s">
        <v>1071</v>
      </c>
      <c r="H242" s="165">
        <v>27.747</v>
      </c>
      <c r="L242" s="162"/>
      <c r="M242" s="166"/>
      <c r="N242" s="167"/>
      <c r="O242" s="167"/>
      <c r="P242" s="167"/>
      <c r="Q242" s="167"/>
      <c r="R242" s="167"/>
      <c r="S242" s="167"/>
      <c r="T242" s="168"/>
      <c r="AT242" s="163" t="s">
        <v>167</v>
      </c>
      <c r="AU242" s="163" t="s">
        <v>83</v>
      </c>
      <c r="AV242" s="13" t="s">
        <v>83</v>
      </c>
      <c r="AW242" s="13" t="s">
        <v>30</v>
      </c>
      <c r="AX242" s="13" t="s">
        <v>81</v>
      </c>
      <c r="AY242" s="163" t="s">
        <v>156</v>
      </c>
    </row>
    <row r="243" spans="1:65" s="12" customFormat="1" ht="22.95" customHeight="1">
      <c r="B243" s="133"/>
      <c r="D243" s="134" t="s">
        <v>73</v>
      </c>
      <c r="E243" s="143" t="s">
        <v>433</v>
      </c>
      <c r="F243" s="143" t="s">
        <v>434</v>
      </c>
      <c r="J243" s="144">
        <f>BK243</f>
        <v>33011.56</v>
      </c>
      <c r="L243" s="133"/>
      <c r="M243" s="137"/>
      <c r="N243" s="138"/>
      <c r="O243" s="138"/>
      <c r="P243" s="139">
        <f>SUM(P244:P245)</f>
        <v>78.261007000000006</v>
      </c>
      <c r="Q243" s="138"/>
      <c r="R243" s="139">
        <f>SUM(R244:R245)</f>
        <v>0</v>
      </c>
      <c r="S243" s="138"/>
      <c r="T243" s="140">
        <f>SUM(T244:T245)</f>
        <v>0</v>
      </c>
      <c r="AR243" s="134" t="s">
        <v>81</v>
      </c>
      <c r="AT243" s="141" t="s">
        <v>73</v>
      </c>
      <c r="AU243" s="141" t="s">
        <v>81</v>
      </c>
      <c r="AY243" s="134" t="s">
        <v>156</v>
      </c>
      <c r="BK243" s="142">
        <f>SUM(BK244:BK245)</f>
        <v>33011.56</v>
      </c>
    </row>
    <row r="244" spans="1:65" s="2" customFormat="1" ht="24" customHeight="1">
      <c r="A244" s="29"/>
      <c r="B244" s="145"/>
      <c r="C244" s="146" t="s">
        <v>356</v>
      </c>
      <c r="D244" s="146" t="s">
        <v>158</v>
      </c>
      <c r="E244" s="147" t="s">
        <v>436</v>
      </c>
      <c r="F244" s="148" t="s">
        <v>437</v>
      </c>
      <c r="G244" s="149" t="s">
        <v>217</v>
      </c>
      <c r="H244" s="150">
        <v>197.131</v>
      </c>
      <c r="I244" s="151">
        <v>167.46</v>
      </c>
      <c r="J244" s="151">
        <f>ROUND(I244*H244,2)</f>
        <v>33011.56</v>
      </c>
      <c r="K244" s="148" t="s">
        <v>162</v>
      </c>
      <c r="L244" s="30"/>
      <c r="M244" s="152" t="s">
        <v>1</v>
      </c>
      <c r="N244" s="153" t="s">
        <v>39</v>
      </c>
      <c r="O244" s="154">
        <v>0.39700000000000002</v>
      </c>
      <c r="P244" s="154">
        <f>O244*H244</f>
        <v>78.261007000000006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6" t="s">
        <v>163</v>
      </c>
      <c r="AT244" s="156" t="s">
        <v>158</v>
      </c>
      <c r="AU244" s="156" t="s">
        <v>83</v>
      </c>
      <c r="AY244" s="17" t="s">
        <v>156</v>
      </c>
      <c r="BE244" s="157">
        <f>IF(N244="základní",J244,0)</f>
        <v>33011.56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81</v>
      </c>
      <c r="BK244" s="157">
        <f>ROUND(I244*H244,2)</f>
        <v>33011.56</v>
      </c>
      <c r="BL244" s="17" t="s">
        <v>163</v>
      </c>
      <c r="BM244" s="156" t="s">
        <v>1080</v>
      </c>
    </row>
    <row r="245" spans="1:65" s="2" customFormat="1" ht="19.2">
      <c r="A245" s="29"/>
      <c r="B245" s="30"/>
      <c r="C245" s="29"/>
      <c r="D245" s="158" t="s">
        <v>165</v>
      </c>
      <c r="E245" s="29"/>
      <c r="F245" s="159" t="s">
        <v>439</v>
      </c>
      <c r="G245" s="29"/>
      <c r="H245" s="29"/>
      <c r="I245" s="29"/>
      <c r="J245" s="29"/>
      <c r="K245" s="29"/>
      <c r="L245" s="30"/>
      <c r="M245" s="186"/>
      <c r="N245" s="187"/>
      <c r="O245" s="188"/>
      <c r="P245" s="188"/>
      <c r="Q245" s="188"/>
      <c r="R245" s="188"/>
      <c r="S245" s="188"/>
      <c r="T245" s="18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165</v>
      </c>
      <c r="AU245" s="17" t="s">
        <v>83</v>
      </c>
    </row>
    <row r="246" spans="1:65" s="2" customFormat="1" ht="7.05" customHeight="1">
      <c r="A246" s="29"/>
      <c r="B246" s="44"/>
      <c r="C246" s="45"/>
      <c r="D246" s="45"/>
      <c r="E246" s="45"/>
      <c r="F246" s="45"/>
      <c r="G246" s="45"/>
      <c r="H246" s="45"/>
      <c r="I246" s="45"/>
      <c r="J246" s="45"/>
      <c r="K246" s="45"/>
      <c r="L246" s="30"/>
      <c r="M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</row>
  </sheetData>
  <autoFilter ref="C127:K245" xr:uid="{00000000-0009-0000-0000-00000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35"/>
  <sheetViews>
    <sheetView showGridLines="0" workbookViewId="0">
      <selection activeCell="E23" sqref="E23:AN2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7.049999999999997" customHeight="1">
      <c r="L2" s="21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103</v>
      </c>
    </row>
    <row r="3" spans="1:46" s="1" customFormat="1" ht="7.0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1:46" s="1" customFormat="1" ht="25.05" customHeight="1">
      <c r="B4" s="20"/>
      <c r="D4" s="21" t="s">
        <v>123</v>
      </c>
      <c r="L4" s="20"/>
      <c r="M4" s="96" t="s">
        <v>10</v>
      </c>
      <c r="AT4" s="17" t="s">
        <v>3</v>
      </c>
    </row>
    <row r="5" spans="1:46" s="1" customFormat="1" ht="7.05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41" t="str">
        <f>'Rekapitulace stavby'!K6</f>
        <v>Chodníky v obci Stratov - III. etapa</v>
      </c>
      <c r="F7" s="242"/>
      <c r="G7" s="242"/>
      <c r="H7" s="242"/>
      <c r="L7" s="20"/>
    </row>
    <row r="8" spans="1:46" s="1" customFormat="1" ht="12" customHeight="1">
      <c r="B8" s="20"/>
      <c r="D8" s="26" t="s">
        <v>124</v>
      </c>
      <c r="L8" s="20"/>
    </row>
    <row r="9" spans="1:46" s="2" customFormat="1" ht="16.5" customHeight="1">
      <c r="A9" s="29"/>
      <c r="B9" s="30"/>
      <c r="C9" s="29"/>
      <c r="D9" s="29"/>
      <c r="E9" s="241" t="s">
        <v>125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126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30" t="s">
        <v>1081</v>
      </c>
      <c r="F11" s="240"/>
      <c r="G11" s="240"/>
      <c r="H11" s="240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16</v>
      </c>
      <c r="E13" s="29"/>
      <c r="F13" s="24" t="s">
        <v>104</v>
      </c>
      <c r="G13" s="29"/>
      <c r="H13" s="29"/>
      <c r="I13" s="26" t="s">
        <v>18</v>
      </c>
      <c r="J13" s="24" t="s">
        <v>19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20</v>
      </c>
      <c r="E14" s="29"/>
      <c r="F14" s="24" t="s">
        <v>21</v>
      </c>
      <c r="G14" s="29"/>
      <c r="H14" s="29"/>
      <c r="I14" s="26" t="s">
        <v>22</v>
      </c>
      <c r="J14" s="52">
        <f>'Rekapitulace stavby'!AN8</f>
        <v>44537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23</v>
      </c>
      <c r="E16" s="29"/>
      <c r="F16" s="29"/>
      <c r="G16" s="29"/>
      <c r="H16" s="29"/>
      <c r="I16" s="26" t="s">
        <v>24</v>
      </c>
      <c r="J16" s="24" t="str">
        <f>IF('Rekapitulace stavby'!AN10="","",'Rekapitulace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tr">
        <f>IF('Rekapitulace stavby'!E11="","",'Rekapitulace stavby'!E11)</f>
        <v xml:space="preserve"> </v>
      </c>
      <c r="F17" s="29"/>
      <c r="G17" s="29"/>
      <c r="H17" s="29"/>
      <c r="I17" s="26" t="s">
        <v>26</v>
      </c>
      <c r="J17" s="24" t="str">
        <f>IF('Rekapitulace stavby'!AN11="","",'Rekapitulace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7.0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27</v>
      </c>
      <c r="E19" s="29"/>
      <c r="F19" s="29"/>
      <c r="G19" s="29"/>
      <c r="H19" s="29"/>
      <c r="I19" s="26" t="s">
        <v>24</v>
      </c>
      <c r="J19" s="24">
        <f>'Rekapitulace stavby'!AN13</f>
        <v>48035599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04" t="str">
        <f>'Rekapitulace stavby'!E14</f>
        <v>SWIETELSKY stavební s.r.o., odštěpný závod Dopravní stavby STŘED</v>
      </c>
      <c r="F20" s="204"/>
      <c r="G20" s="204"/>
      <c r="H20" s="204"/>
      <c r="I20" s="26" t="s">
        <v>26</v>
      </c>
      <c r="J20" s="24" t="str">
        <f>'Rekapitulace stavby'!AN14</f>
        <v>CZ48035599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7.0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28</v>
      </c>
      <c r="E22" s="29"/>
      <c r="F22" s="29"/>
      <c r="G22" s="29"/>
      <c r="H22" s="29"/>
      <c r="I22" s="26" t="s">
        <v>24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1082</v>
      </c>
      <c r="F23" s="29"/>
      <c r="G23" s="29"/>
      <c r="H23" s="29"/>
      <c r="I23" s="26" t="s">
        <v>26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7.0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31</v>
      </c>
      <c r="E25" s="29"/>
      <c r="F25" s="29"/>
      <c r="G25" s="29"/>
      <c r="H25" s="29"/>
      <c r="I25" s="26" t="s">
        <v>24</v>
      </c>
      <c r="J25" s="24" t="str">
        <f>IF('Rekapitulace stavby'!AN19="","",'Rekapitulace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IF('Rekapitulace stavby'!E20="","",'Rekapitulace stavby'!E20)</f>
        <v xml:space="preserve"> </v>
      </c>
      <c r="F26" s="29"/>
      <c r="G26" s="29"/>
      <c r="H26" s="29"/>
      <c r="I26" s="26" t="s">
        <v>26</v>
      </c>
      <c r="J26" s="24" t="str">
        <f>IF('Rekapitulace stavby'!AN20="","",'Rekapitulace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7.0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32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20" t="s">
        <v>1</v>
      </c>
      <c r="F29" s="220"/>
      <c r="G29" s="220"/>
      <c r="H29" s="2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7.0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34</v>
      </c>
      <c r="E32" s="29"/>
      <c r="F32" s="29"/>
      <c r="G32" s="29"/>
      <c r="H32" s="29"/>
      <c r="I32" s="29"/>
      <c r="J32" s="68">
        <f>ROUND(J123, 2)</f>
        <v>235582.85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.0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customHeight="1">
      <c r="A35" s="29"/>
      <c r="B35" s="30"/>
      <c r="C35" s="29"/>
      <c r="D35" s="101" t="s">
        <v>38</v>
      </c>
      <c r="E35" s="26" t="s">
        <v>39</v>
      </c>
      <c r="F35" s="102">
        <f>ROUND((SUM(BE123:BE134)),  2)</f>
        <v>235582.85</v>
      </c>
      <c r="G35" s="29"/>
      <c r="H35" s="29"/>
      <c r="I35" s="103">
        <v>0.21</v>
      </c>
      <c r="J35" s="102">
        <f>ROUND(((SUM(BE123:BE134))*I35),  2)</f>
        <v>49472.4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customHeight="1">
      <c r="A36" s="29"/>
      <c r="B36" s="30"/>
      <c r="C36" s="29"/>
      <c r="D36" s="29"/>
      <c r="E36" s="26" t="s">
        <v>40</v>
      </c>
      <c r="F36" s="102">
        <f>ROUND((SUM(BF123:BF134)),  2)</f>
        <v>0</v>
      </c>
      <c r="G36" s="29"/>
      <c r="H36" s="29"/>
      <c r="I36" s="103">
        <v>0.15</v>
      </c>
      <c r="J36" s="102">
        <f>ROUND(((SUM(BF123:BF134))*I36),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>
      <c r="A37" s="29"/>
      <c r="B37" s="30"/>
      <c r="C37" s="29"/>
      <c r="D37" s="29"/>
      <c r="E37" s="26" t="s">
        <v>41</v>
      </c>
      <c r="F37" s="102">
        <f>ROUND((SUM(BG123:BG134)),  2)</f>
        <v>0</v>
      </c>
      <c r="G37" s="29"/>
      <c r="H37" s="29"/>
      <c r="I37" s="103">
        <v>0.21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5" hidden="1" customHeight="1">
      <c r="A38" s="29"/>
      <c r="B38" s="30"/>
      <c r="C38" s="29"/>
      <c r="D38" s="29"/>
      <c r="E38" s="26" t="s">
        <v>42</v>
      </c>
      <c r="F38" s="102">
        <f>ROUND((SUM(BH123:BH134)),  2)</f>
        <v>0</v>
      </c>
      <c r="G38" s="29"/>
      <c r="H38" s="29"/>
      <c r="I38" s="103">
        <v>0.15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5" hidden="1" customHeight="1">
      <c r="A39" s="29"/>
      <c r="B39" s="30"/>
      <c r="C39" s="29"/>
      <c r="D39" s="29"/>
      <c r="E39" s="26" t="s">
        <v>43</v>
      </c>
      <c r="F39" s="102">
        <f>ROUND((SUM(BI123:BI134)),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.0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44</v>
      </c>
      <c r="E41" s="57"/>
      <c r="F41" s="57"/>
      <c r="G41" s="106" t="s">
        <v>45</v>
      </c>
      <c r="H41" s="107" t="s">
        <v>46</v>
      </c>
      <c r="I41" s="57"/>
      <c r="J41" s="108">
        <f>SUM(J32:J39)</f>
        <v>285055.25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5" customHeight="1">
      <c r="B43" s="20"/>
      <c r="L43" s="20"/>
    </row>
    <row r="44" spans="1:31" s="1" customFormat="1" ht="14.55" customHeight="1">
      <c r="B44" s="20"/>
      <c r="L44" s="20"/>
    </row>
    <row r="45" spans="1:31" s="1" customFormat="1" ht="14.55" customHeight="1">
      <c r="B45" s="20"/>
      <c r="L45" s="20"/>
    </row>
    <row r="46" spans="1:31" s="1" customFormat="1" ht="14.55" customHeight="1">
      <c r="B46" s="20"/>
      <c r="L46" s="20"/>
    </row>
    <row r="47" spans="1:31" s="1" customFormat="1" ht="14.55" customHeight="1">
      <c r="B47" s="20"/>
      <c r="L47" s="20"/>
    </row>
    <row r="48" spans="1:31" s="1" customFormat="1" ht="14.55" customHeight="1">
      <c r="B48" s="20"/>
      <c r="L48" s="20"/>
    </row>
    <row r="49" spans="1:31" s="1" customFormat="1" ht="14.55" customHeight="1">
      <c r="B49" s="20"/>
      <c r="L49" s="20"/>
    </row>
    <row r="50" spans="1:31" s="2" customFormat="1" ht="14.5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29"/>
      <c r="B61" s="30"/>
      <c r="C61" s="29"/>
      <c r="D61" s="42" t="s">
        <v>49</v>
      </c>
      <c r="E61" s="32"/>
      <c r="F61" s="110" t="s">
        <v>50</v>
      </c>
      <c r="G61" s="42" t="s">
        <v>49</v>
      </c>
      <c r="H61" s="32"/>
      <c r="I61" s="32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29"/>
      <c r="B76" s="30"/>
      <c r="C76" s="29"/>
      <c r="D76" s="42" t="s">
        <v>49</v>
      </c>
      <c r="E76" s="32"/>
      <c r="F76" s="110" t="s">
        <v>50</v>
      </c>
      <c r="G76" s="42" t="s">
        <v>49</v>
      </c>
      <c r="H76" s="32"/>
      <c r="I76" s="32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7.0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5.05" customHeight="1">
      <c r="A82" s="29"/>
      <c r="B82" s="30"/>
      <c r="C82" s="21" t="s">
        <v>128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7.0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41" t="str">
        <f>E7</f>
        <v>Chodníky v obci Stratov - III. etapa</v>
      </c>
      <c r="F85" s="242"/>
      <c r="G85" s="242"/>
      <c r="H85" s="24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124</v>
      </c>
      <c r="L86" s="20"/>
    </row>
    <row r="87" spans="1:31" s="2" customFormat="1" ht="16.5" customHeight="1">
      <c r="A87" s="29"/>
      <c r="B87" s="30"/>
      <c r="C87" s="29"/>
      <c r="D87" s="29"/>
      <c r="E87" s="241" t="s">
        <v>125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126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30" t="str">
        <f>E11</f>
        <v>VRN - Vedlejší rozpočtové náklady</v>
      </c>
      <c r="F89" s="240"/>
      <c r="G89" s="240"/>
      <c r="H89" s="240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7.0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20</v>
      </c>
      <c r="D91" s="29"/>
      <c r="E91" s="29"/>
      <c r="F91" s="24" t="str">
        <f>F14</f>
        <v>Stratov</v>
      </c>
      <c r="G91" s="29"/>
      <c r="H91" s="29"/>
      <c r="I91" s="26" t="s">
        <v>22</v>
      </c>
      <c r="J91" s="52">
        <f>IF(J14="","",J14)</f>
        <v>44537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7.0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8.05" customHeight="1">
      <c r="A93" s="29"/>
      <c r="B93" s="30"/>
      <c r="C93" s="26" t="s">
        <v>23</v>
      </c>
      <c r="D93" s="29"/>
      <c r="E93" s="29"/>
      <c r="F93" s="24" t="str">
        <f>E17</f>
        <v xml:space="preserve"> </v>
      </c>
      <c r="G93" s="29"/>
      <c r="H93" s="29"/>
      <c r="I93" s="26" t="s">
        <v>28</v>
      </c>
      <c r="J93" s="27" t="str">
        <f>E23</f>
        <v>Projekce dopravní Filip,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3" customHeight="1">
      <c r="A94" s="29"/>
      <c r="B94" s="30"/>
      <c r="C94" s="26" t="s">
        <v>27</v>
      </c>
      <c r="D94" s="29"/>
      <c r="E94" s="29"/>
      <c r="F94" s="24" t="str">
        <f>IF(E20="","",E20)</f>
        <v>SWIETELSKY stavební s.r.o., odštěpný závod Dopravní stavby STŘED</v>
      </c>
      <c r="G94" s="29"/>
      <c r="H94" s="29"/>
      <c r="I94" s="26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129</v>
      </c>
      <c r="D96" s="104"/>
      <c r="E96" s="104"/>
      <c r="F96" s="104"/>
      <c r="G96" s="104"/>
      <c r="H96" s="104"/>
      <c r="I96" s="104"/>
      <c r="J96" s="113" t="s">
        <v>130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5" customHeight="1">
      <c r="A98" s="29"/>
      <c r="B98" s="30"/>
      <c r="C98" s="114" t="s">
        <v>131</v>
      </c>
      <c r="D98" s="29"/>
      <c r="E98" s="29"/>
      <c r="F98" s="29"/>
      <c r="G98" s="29"/>
      <c r="H98" s="29"/>
      <c r="I98" s="29"/>
      <c r="J98" s="68">
        <f>J123</f>
        <v>235582.85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132</v>
      </c>
    </row>
    <row r="99" spans="1:47" s="9" customFormat="1" ht="25.05" customHeight="1">
      <c r="B99" s="115"/>
      <c r="D99" s="116" t="s">
        <v>1081</v>
      </c>
      <c r="E99" s="117"/>
      <c r="F99" s="117"/>
      <c r="G99" s="117"/>
      <c r="H99" s="117"/>
      <c r="I99" s="117"/>
      <c r="J99" s="118">
        <f>J124</f>
        <v>235582.85</v>
      </c>
      <c r="L99" s="115"/>
    </row>
    <row r="100" spans="1:47" s="10" customFormat="1" ht="19.95" customHeight="1">
      <c r="B100" s="119"/>
      <c r="D100" s="120" t="s">
        <v>1083</v>
      </c>
      <c r="E100" s="121"/>
      <c r="F100" s="121"/>
      <c r="G100" s="121"/>
      <c r="H100" s="121"/>
      <c r="I100" s="121"/>
      <c r="J100" s="122">
        <f>J125</f>
        <v>24539.88</v>
      </c>
      <c r="L100" s="119"/>
    </row>
    <row r="101" spans="1:47" s="10" customFormat="1" ht="19.95" customHeight="1">
      <c r="B101" s="119"/>
      <c r="D101" s="120" t="s">
        <v>1084</v>
      </c>
      <c r="E101" s="121"/>
      <c r="F101" s="121"/>
      <c r="G101" s="121"/>
      <c r="H101" s="121"/>
      <c r="I101" s="121"/>
      <c r="J101" s="122">
        <f>J128</f>
        <v>211042.97</v>
      </c>
      <c r="L101" s="119"/>
    </row>
    <row r="102" spans="1:47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7.0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47" s="2" customFormat="1" ht="7.0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25.05" customHeight="1">
      <c r="A108" s="29"/>
      <c r="B108" s="30"/>
      <c r="C108" s="21" t="s">
        <v>141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7.0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2" customHeight="1">
      <c r="A110" s="29"/>
      <c r="B110" s="30"/>
      <c r="C110" s="26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6.5" customHeight="1">
      <c r="A111" s="29"/>
      <c r="B111" s="30"/>
      <c r="C111" s="29"/>
      <c r="D111" s="29"/>
      <c r="E111" s="241" t="str">
        <f>E7</f>
        <v>Chodníky v obci Stratov - III. etapa</v>
      </c>
      <c r="F111" s="242"/>
      <c r="G111" s="242"/>
      <c r="H111" s="242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1" customFormat="1" ht="12" customHeight="1">
      <c r="B112" s="20"/>
      <c r="C112" s="26" t="s">
        <v>124</v>
      </c>
      <c r="L112" s="20"/>
    </row>
    <row r="113" spans="1:65" s="2" customFormat="1" ht="16.5" customHeight="1">
      <c r="A113" s="29"/>
      <c r="B113" s="30"/>
      <c r="C113" s="29"/>
      <c r="D113" s="29"/>
      <c r="E113" s="241" t="s">
        <v>125</v>
      </c>
      <c r="F113" s="240"/>
      <c r="G113" s="240"/>
      <c r="H113" s="240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6" t="s">
        <v>126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30" t="str">
        <f>E11</f>
        <v>VRN - Vedlejší rozpočtové náklady</v>
      </c>
      <c r="F115" s="240"/>
      <c r="G115" s="240"/>
      <c r="H115" s="240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.0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6" t="s">
        <v>20</v>
      </c>
      <c r="D117" s="29"/>
      <c r="E117" s="29"/>
      <c r="F117" s="24" t="str">
        <f>F14</f>
        <v>Stratov</v>
      </c>
      <c r="G117" s="29"/>
      <c r="H117" s="29"/>
      <c r="I117" s="26" t="s">
        <v>22</v>
      </c>
      <c r="J117" s="52">
        <f>IF(J14="","",J14)</f>
        <v>44537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.0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8.05" customHeight="1">
      <c r="A119" s="29"/>
      <c r="B119" s="30"/>
      <c r="C119" s="26" t="s">
        <v>23</v>
      </c>
      <c r="D119" s="29"/>
      <c r="E119" s="29"/>
      <c r="F119" s="24" t="str">
        <f>E17</f>
        <v xml:space="preserve"> </v>
      </c>
      <c r="G119" s="29"/>
      <c r="H119" s="29"/>
      <c r="I119" s="26" t="s">
        <v>28</v>
      </c>
      <c r="J119" s="27" t="str">
        <f>E23</f>
        <v>Projekce dopravní Filip, s.r.o.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3" customHeight="1">
      <c r="A120" s="29"/>
      <c r="B120" s="30"/>
      <c r="C120" s="26" t="s">
        <v>27</v>
      </c>
      <c r="D120" s="29"/>
      <c r="E120" s="29"/>
      <c r="F120" s="24" t="str">
        <f>IF(E20="","",E20)</f>
        <v>SWIETELSKY stavební s.r.o., odštěpný závod Dopravní stavby STŘED</v>
      </c>
      <c r="G120" s="29"/>
      <c r="H120" s="29"/>
      <c r="I120" s="26" t="s">
        <v>31</v>
      </c>
      <c r="J120" s="27" t="str">
        <f>E26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142</v>
      </c>
      <c r="D122" s="126" t="s">
        <v>59</v>
      </c>
      <c r="E122" s="126" t="s">
        <v>55</v>
      </c>
      <c r="F122" s="126" t="s">
        <v>56</v>
      </c>
      <c r="G122" s="126" t="s">
        <v>143</v>
      </c>
      <c r="H122" s="126" t="s">
        <v>144</v>
      </c>
      <c r="I122" s="126" t="s">
        <v>145</v>
      </c>
      <c r="J122" s="126" t="s">
        <v>130</v>
      </c>
      <c r="K122" s="127" t="s">
        <v>146</v>
      </c>
      <c r="L122" s="128"/>
      <c r="M122" s="59" t="s">
        <v>1</v>
      </c>
      <c r="N122" s="60" t="s">
        <v>38</v>
      </c>
      <c r="O122" s="60" t="s">
        <v>147</v>
      </c>
      <c r="P122" s="60" t="s">
        <v>148</v>
      </c>
      <c r="Q122" s="60" t="s">
        <v>149</v>
      </c>
      <c r="R122" s="60" t="s">
        <v>150</v>
      </c>
      <c r="S122" s="60" t="s">
        <v>151</v>
      </c>
      <c r="T122" s="61" t="s">
        <v>152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5" customHeight="1">
      <c r="A123" s="29"/>
      <c r="B123" s="30"/>
      <c r="C123" s="66" t="s">
        <v>153</v>
      </c>
      <c r="D123" s="29"/>
      <c r="E123" s="29"/>
      <c r="F123" s="29"/>
      <c r="G123" s="29"/>
      <c r="H123" s="29"/>
      <c r="I123" s="29"/>
      <c r="J123" s="129">
        <f>BK123</f>
        <v>235582.85</v>
      </c>
      <c r="K123" s="29"/>
      <c r="L123" s="30"/>
      <c r="M123" s="62"/>
      <c r="N123" s="53"/>
      <c r="O123" s="63"/>
      <c r="P123" s="130">
        <f>P124</f>
        <v>0</v>
      </c>
      <c r="Q123" s="63"/>
      <c r="R123" s="130">
        <f>R124</f>
        <v>0</v>
      </c>
      <c r="S123" s="63"/>
      <c r="T123" s="131">
        <f>T124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73</v>
      </c>
      <c r="AU123" s="17" t="s">
        <v>132</v>
      </c>
      <c r="BK123" s="132">
        <f>BK124</f>
        <v>235582.85</v>
      </c>
    </row>
    <row r="124" spans="1:65" s="12" customFormat="1" ht="25.95" customHeight="1">
      <c r="B124" s="133"/>
      <c r="D124" s="134" t="s">
        <v>73</v>
      </c>
      <c r="E124" s="135" t="s">
        <v>101</v>
      </c>
      <c r="F124" s="135" t="s">
        <v>102</v>
      </c>
      <c r="J124" s="136">
        <f>BK124</f>
        <v>235582.85</v>
      </c>
      <c r="L124" s="133"/>
      <c r="M124" s="137"/>
      <c r="N124" s="138"/>
      <c r="O124" s="138"/>
      <c r="P124" s="139">
        <f>P125+P128</f>
        <v>0</v>
      </c>
      <c r="Q124" s="138"/>
      <c r="R124" s="139">
        <f>R125+R128</f>
        <v>0</v>
      </c>
      <c r="S124" s="138"/>
      <c r="T124" s="140">
        <f>T125+T128</f>
        <v>0</v>
      </c>
      <c r="AR124" s="134" t="s">
        <v>189</v>
      </c>
      <c r="AT124" s="141" t="s">
        <v>73</v>
      </c>
      <c r="AU124" s="141" t="s">
        <v>74</v>
      </c>
      <c r="AY124" s="134" t="s">
        <v>156</v>
      </c>
      <c r="BK124" s="142">
        <f>BK125+BK128</f>
        <v>235582.85</v>
      </c>
    </row>
    <row r="125" spans="1:65" s="12" customFormat="1" ht="22.95" customHeight="1">
      <c r="B125" s="133"/>
      <c r="D125" s="134" t="s">
        <v>73</v>
      </c>
      <c r="E125" s="143" t="s">
        <v>1085</v>
      </c>
      <c r="F125" s="143" t="s">
        <v>1086</v>
      </c>
      <c r="J125" s="144">
        <f>BK125</f>
        <v>24539.88</v>
      </c>
      <c r="L125" s="133"/>
      <c r="M125" s="137"/>
      <c r="N125" s="138"/>
      <c r="O125" s="138"/>
      <c r="P125" s="139">
        <f>SUM(P126:P127)</f>
        <v>0</v>
      </c>
      <c r="Q125" s="138"/>
      <c r="R125" s="139">
        <f>SUM(R126:R127)</f>
        <v>0</v>
      </c>
      <c r="S125" s="138"/>
      <c r="T125" s="140">
        <f>SUM(T126:T127)</f>
        <v>0</v>
      </c>
      <c r="AR125" s="134" t="s">
        <v>189</v>
      </c>
      <c r="AT125" s="141" t="s">
        <v>73</v>
      </c>
      <c r="AU125" s="141" t="s">
        <v>81</v>
      </c>
      <c r="AY125" s="134" t="s">
        <v>156</v>
      </c>
      <c r="BK125" s="142">
        <f>SUM(BK126:BK127)</f>
        <v>24539.88</v>
      </c>
    </row>
    <row r="126" spans="1:65" s="2" customFormat="1" ht="16.5" customHeight="1">
      <c r="A126" s="29"/>
      <c r="B126" s="145"/>
      <c r="C126" s="146" t="s">
        <v>81</v>
      </c>
      <c r="D126" s="146" t="s">
        <v>158</v>
      </c>
      <c r="E126" s="147" t="s">
        <v>1087</v>
      </c>
      <c r="F126" s="148" t="s">
        <v>1088</v>
      </c>
      <c r="G126" s="149" t="s">
        <v>531</v>
      </c>
      <c r="H126" s="150">
        <v>1</v>
      </c>
      <c r="I126" s="151">
        <v>24539.88</v>
      </c>
      <c r="J126" s="151">
        <f>ROUND(I126*H126,2)</f>
        <v>24539.88</v>
      </c>
      <c r="K126" s="148" t="s">
        <v>162</v>
      </c>
      <c r="L126" s="30"/>
      <c r="M126" s="152" t="s">
        <v>1</v>
      </c>
      <c r="N126" s="153" t="s">
        <v>39</v>
      </c>
      <c r="O126" s="154">
        <v>0</v>
      </c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6" t="s">
        <v>1089</v>
      </c>
      <c r="AT126" s="156" t="s">
        <v>158</v>
      </c>
      <c r="AU126" s="156" t="s">
        <v>83</v>
      </c>
      <c r="AY126" s="17" t="s">
        <v>156</v>
      </c>
      <c r="BE126" s="157">
        <f>IF(N126="základní",J126,0)</f>
        <v>24539.88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7" t="s">
        <v>81</v>
      </c>
      <c r="BK126" s="157">
        <f>ROUND(I126*H126,2)</f>
        <v>24539.88</v>
      </c>
      <c r="BL126" s="17" t="s">
        <v>1089</v>
      </c>
      <c r="BM126" s="156" t="s">
        <v>1090</v>
      </c>
    </row>
    <row r="127" spans="1:65" s="2" customFormat="1">
      <c r="A127" s="29"/>
      <c r="B127" s="30"/>
      <c r="C127" s="29"/>
      <c r="D127" s="158" t="s">
        <v>165</v>
      </c>
      <c r="E127" s="29"/>
      <c r="F127" s="159" t="s">
        <v>1088</v>
      </c>
      <c r="G127" s="29"/>
      <c r="H127" s="29"/>
      <c r="I127" s="29"/>
      <c r="J127" s="29"/>
      <c r="K127" s="29"/>
      <c r="L127" s="30"/>
      <c r="M127" s="160"/>
      <c r="N127" s="161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165</v>
      </c>
      <c r="AU127" s="17" t="s">
        <v>83</v>
      </c>
    </row>
    <row r="128" spans="1:65" s="12" customFormat="1" ht="22.95" customHeight="1">
      <c r="B128" s="133"/>
      <c r="D128" s="134" t="s">
        <v>73</v>
      </c>
      <c r="E128" s="143" t="s">
        <v>1091</v>
      </c>
      <c r="F128" s="143" t="s">
        <v>1092</v>
      </c>
      <c r="J128" s="144">
        <f>BK128</f>
        <v>211042.97</v>
      </c>
      <c r="L128" s="133"/>
      <c r="M128" s="137"/>
      <c r="N128" s="138"/>
      <c r="O128" s="138"/>
      <c r="P128" s="139">
        <f>SUM(P129:P134)</f>
        <v>0</v>
      </c>
      <c r="Q128" s="138"/>
      <c r="R128" s="139">
        <f>SUM(R129:R134)</f>
        <v>0</v>
      </c>
      <c r="S128" s="138"/>
      <c r="T128" s="140">
        <f>SUM(T129:T134)</f>
        <v>0</v>
      </c>
      <c r="AR128" s="134" t="s">
        <v>189</v>
      </c>
      <c r="AT128" s="141" t="s">
        <v>73</v>
      </c>
      <c r="AU128" s="141" t="s">
        <v>81</v>
      </c>
      <c r="AY128" s="134" t="s">
        <v>156</v>
      </c>
      <c r="BK128" s="142">
        <f>SUM(BK129:BK134)</f>
        <v>211042.97</v>
      </c>
    </row>
    <row r="129" spans="1:65" s="2" customFormat="1" ht="16.5" customHeight="1">
      <c r="A129" s="29"/>
      <c r="B129" s="145"/>
      <c r="C129" s="146" t="s">
        <v>83</v>
      </c>
      <c r="D129" s="146" t="s">
        <v>158</v>
      </c>
      <c r="E129" s="147" t="s">
        <v>1093</v>
      </c>
      <c r="F129" s="148" t="s">
        <v>1092</v>
      </c>
      <c r="G129" s="149" t="s">
        <v>531</v>
      </c>
      <c r="H129" s="150">
        <v>1</v>
      </c>
      <c r="I129" s="151">
        <v>49079.76</v>
      </c>
      <c r="J129" s="151">
        <f>ROUND(I129*H129,2)</f>
        <v>49079.76</v>
      </c>
      <c r="K129" s="148" t="s">
        <v>162</v>
      </c>
      <c r="L129" s="30"/>
      <c r="M129" s="152" t="s">
        <v>1</v>
      </c>
      <c r="N129" s="153" t="s">
        <v>39</v>
      </c>
      <c r="O129" s="154">
        <v>0</v>
      </c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6" t="s">
        <v>1089</v>
      </c>
      <c r="AT129" s="156" t="s">
        <v>158</v>
      </c>
      <c r="AU129" s="156" t="s">
        <v>83</v>
      </c>
      <c r="AY129" s="17" t="s">
        <v>156</v>
      </c>
      <c r="BE129" s="157">
        <f>IF(N129="základní",J129,0)</f>
        <v>49079.76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81</v>
      </c>
      <c r="BK129" s="157">
        <f>ROUND(I129*H129,2)</f>
        <v>49079.76</v>
      </c>
      <c r="BL129" s="17" t="s">
        <v>1089</v>
      </c>
      <c r="BM129" s="156" t="s">
        <v>1094</v>
      </c>
    </row>
    <row r="130" spans="1:65" s="2" customFormat="1">
      <c r="A130" s="29"/>
      <c r="B130" s="30"/>
      <c r="C130" s="29"/>
      <c r="D130" s="158" t="s">
        <v>165</v>
      </c>
      <c r="E130" s="29"/>
      <c r="F130" s="159" t="s">
        <v>1092</v>
      </c>
      <c r="G130" s="29"/>
      <c r="H130" s="29"/>
      <c r="I130" s="29"/>
      <c r="J130" s="29"/>
      <c r="K130" s="29"/>
      <c r="L130" s="30"/>
      <c r="M130" s="160"/>
      <c r="N130" s="161"/>
      <c r="O130" s="55"/>
      <c r="P130" s="55"/>
      <c r="Q130" s="55"/>
      <c r="R130" s="55"/>
      <c r="S130" s="55"/>
      <c r="T130" s="56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165</v>
      </c>
      <c r="AU130" s="17" t="s">
        <v>83</v>
      </c>
    </row>
    <row r="131" spans="1:65" s="2" customFormat="1" ht="16.5" customHeight="1">
      <c r="A131" s="29"/>
      <c r="B131" s="145"/>
      <c r="C131" s="146" t="s">
        <v>178</v>
      </c>
      <c r="D131" s="146" t="s">
        <v>158</v>
      </c>
      <c r="E131" s="147" t="s">
        <v>1095</v>
      </c>
      <c r="F131" s="148" t="s">
        <v>1096</v>
      </c>
      <c r="G131" s="149" t="s">
        <v>531</v>
      </c>
      <c r="H131" s="150">
        <v>1</v>
      </c>
      <c r="I131" s="151">
        <v>147239.28</v>
      </c>
      <c r="J131" s="151">
        <f>ROUND(I131*H131,2)</f>
        <v>147239.28</v>
      </c>
      <c r="K131" s="148" t="s">
        <v>162</v>
      </c>
      <c r="L131" s="30"/>
      <c r="M131" s="152" t="s">
        <v>1</v>
      </c>
      <c r="N131" s="153" t="s">
        <v>39</v>
      </c>
      <c r="O131" s="154">
        <v>0</v>
      </c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1089</v>
      </c>
      <c r="AT131" s="156" t="s">
        <v>158</v>
      </c>
      <c r="AU131" s="156" t="s">
        <v>83</v>
      </c>
      <c r="AY131" s="17" t="s">
        <v>156</v>
      </c>
      <c r="BE131" s="157">
        <f>IF(N131="základní",J131,0)</f>
        <v>147239.28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81</v>
      </c>
      <c r="BK131" s="157">
        <f>ROUND(I131*H131,2)</f>
        <v>147239.28</v>
      </c>
      <c r="BL131" s="17" t="s">
        <v>1089</v>
      </c>
      <c r="BM131" s="156" t="s">
        <v>1097</v>
      </c>
    </row>
    <row r="132" spans="1:65" s="2" customFormat="1">
      <c r="A132" s="29"/>
      <c r="B132" s="30"/>
      <c r="C132" s="29"/>
      <c r="D132" s="158" t="s">
        <v>165</v>
      </c>
      <c r="E132" s="29"/>
      <c r="F132" s="159" t="s">
        <v>1096</v>
      </c>
      <c r="G132" s="29"/>
      <c r="H132" s="29"/>
      <c r="I132" s="29"/>
      <c r="J132" s="29"/>
      <c r="K132" s="29"/>
      <c r="L132" s="30"/>
      <c r="M132" s="160"/>
      <c r="N132" s="161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165</v>
      </c>
      <c r="AU132" s="17" t="s">
        <v>83</v>
      </c>
    </row>
    <row r="133" spans="1:65" s="2" customFormat="1" ht="16.5" customHeight="1">
      <c r="A133" s="29"/>
      <c r="B133" s="145"/>
      <c r="C133" s="146" t="s">
        <v>163</v>
      </c>
      <c r="D133" s="146" t="s">
        <v>158</v>
      </c>
      <c r="E133" s="147" t="s">
        <v>1098</v>
      </c>
      <c r="F133" s="148" t="s">
        <v>1099</v>
      </c>
      <c r="G133" s="149" t="s">
        <v>531</v>
      </c>
      <c r="H133" s="150">
        <v>1</v>
      </c>
      <c r="I133" s="151">
        <v>14723.93</v>
      </c>
      <c r="J133" s="151">
        <f>ROUND(I133*H133,2)</f>
        <v>14723.93</v>
      </c>
      <c r="K133" s="148" t="s">
        <v>162</v>
      </c>
      <c r="L133" s="30"/>
      <c r="M133" s="152" t="s">
        <v>1</v>
      </c>
      <c r="N133" s="153" t="s">
        <v>39</v>
      </c>
      <c r="O133" s="154">
        <v>0</v>
      </c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6" t="s">
        <v>1089</v>
      </c>
      <c r="AT133" s="156" t="s">
        <v>158</v>
      </c>
      <c r="AU133" s="156" t="s">
        <v>83</v>
      </c>
      <c r="AY133" s="17" t="s">
        <v>156</v>
      </c>
      <c r="BE133" s="157">
        <f>IF(N133="základní",J133,0)</f>
        <v>14723.93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81</v>
      </c>
      <c r="BK133" s="157">
        <f>ROUND(I133*H133,2)</f>
        <v>14723.93</v>
      </c>
      <c r="BL133" s="17" t="s">
        <v>1089</v>
      </c>
      <c r="BM133" s="156" t="s">
        <v>1100</v>
      </c>
    </row>
    <row r="134" spans="1:65" s="2" customFormat="1">
      <c r="A134" s="29"/>
      <c r="B134" s="30"/>
      <c r="C134" s="29"/>
      <c r="D134" s="158" t="s">
        <v>165</v>
      </c>
      <c r="E134" s="29"/>
      <c r="F134" s="159" t="s">
        <v>1099</v>
      </c>
      <c r="G134" s="29"/>
      <c r="H134" s="29"/>
      <c r="I134" s="29"/>
      <c r="J134" s="29"/>
      <c r="K134" s="29"/>
      <c r="L134" s="30"/>
      <c r="M134" s="186"/>
      <c r="N134" s="187"/>
      <c r="O134" s="188"/>
      <c r="P134" s="188"/>
      <c r="Q134" s="188"/>
      <c r="R134" s="188"/>
      <c r="S134" s="188"/>
      <c r="T134" s="18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165</v>
      </c>
      <c r="AU134" s="17" t="s">
        <v>83</v>
      </c>
    </row>
    <row r="135" spans="1:65" s="2" customFormat="1" ht="7.05" customHeight="1">
      <c r="A135" s="29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30"/>
      <c r="M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</sheetData>
  <autoFilter ref="C122:K134" xr:uid="{00000000-0009-0000-0000-000008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38</vt:i4>
      </vt:variant>
    </vt:vector>
  </HeadingPairs>
  <TitlesOfParts>
    <vt:vector size="57" baseType="lpstr">
      <vt:lpstr>Rekapitulace stavby</vt:lpstr>
      <vt:lpstr>Větev A1 - Chodníky - I.e...</vt:lpstr>
      <vt:lpstr>Větev A2 - Chodníky - I.e...</vt:lpstr>
      <vt:lpstr>Větev A3 - Chodníky - I.e...</vt:lpstr>
      <vt:lpstr>Větev A4 - Chodníky - I.e...</vt:lpstr>
      <vt:lpstr>Větev B - Chodníky - I.et...</vt:lpstr>
      <vt:lpstr>Větev C - Chodníky - I.et...</vt:lpstr>
      <vt:lpstr>Větev D - Chodníky - I.et...</vt:lpstr>
      <vt:lpstr>VRN - Vedlejší rozpočtové...</vt:lpstr>
      <vt:lpstr>Větev A1 - Chodníky - I.e..._01</vt:lpstr>
      <vt:lpstr>Větev A2 - Chodníky - I.e..._01</vt:lpstr>
      <vt:lpstr>Větev A3 - Chodníky - I.e..._01</vt:lpstr>
      <vt:lpstr>Větev A4 - Chodníky - I.e..._01</vt:lpstr>
      <vt:lpstr>Větev B - Chodníky - I.et..._01</vt:lpstr>
      <vt:lpstr>Větev C - Chodníky - I.et..._01</vt:lpstr>
      <vt:lpstr>Větev C - II.etapa - Sjez...</vt:lpstr>
      <vt:lpstr>Větev C - III.etapa - Pří...</vt:lpstr>
      <vt:lpstr>Větev D - Chodníky - I.et..._01</vt:lpstr>
      <vt:lpstr>VRN - Vedlejší rozpočtové..._01</vt:lpstr>
      <vt:lpstr>'Rekapitulace stavby'!Názvy_tisku</vt:lpstr>
      <vt:lpstr>'Větev A1 - Chodníky - I.e...'!Názvy_tisku</vt:lpstr>
      <vt:lpstr>'Větev A1 - Chodníky - I.e..._01'!Názvy_tisku</vt:lpstr>
      <vt:lpstr>'Větev A2 - Chodníky - I.e...'!Názvy_tisku</vt:lpstr>
      <vt:lpstr>'Větev A2 - Chodníky - I.e..._01'!Názvy_tisku</vt:lpstr>
      <vt:lpstr>'Větev A3 - Chodníky - I.e...'!Názvy_tisku</vt:lpstr>
      <vt:lpstr>'Větev A3 - Chodníky - I.e..._01'!Názvy_tisku</vt:lpstr>
      <vt:lpstr>'Větev A4 - Chodníky - I.e...'!Názvy_tisku</vt:lpstr>
      <vt:lpstr>'Větev A4 - Chodníky - I.e..._01'!Názvy_tisku</vt:lpstr>
      <vt:lpstr>'Větev B - Chodníky - I.et...'!Názvy_tisku</vt:lpstr>
      <vt:lpstr>'Větev B - Chodníky - I.et..._01'!Názvy_tisku</vt:lpstr>
      <vt:lpstr>'Větev C - Chodníky - I.et...'!Názvy_tisku</vt:lpstr>
      <vt:lpstr>'Větev C - Chodníky - I.et..._01'!Názvy_tisku</vt:lpstr>
      <vt:lpstr>'Větev C - II.etapa - Sjez...'!Názvy_tisku</vt:lpstr>
      <vt:lpstr>'Větev C - III.etapa - Pří...'!Názvy_tisku</vt:lpstr>
      <vt:lpstr>'Větev D - Chodníky - I.et...'!Názvy_tisku</vt:lpstr>
      <vt:lpstr>'Větev D - Chodníky - I.et..._01'!Názvy_tisku</vt:lpstr>
      <vt:lpstr>'VRN - Vedlejší rozpočtové...'!Názvy_tisku</vt:lpstr>
      <vt:lpstr>'VRN - Vedlejší rozpočtové..._01'!Názvy_tisku</vt:lpstr>
      <vt:lpstr>'Rekapitulace stavby'!Oblast_tisku</vt:lpstr>
      <vt:lpstr>'Větev A1 - Chodníky - I.e...'!Oblast_tisku</vt:lpstr>
      <vt:lpstr>'Větev A1 - Chodníky - I.e..._01'!Oblast_tisku</vt:lpstr>
      <vt:lpstr>'Větev A2 - Chodníky - I.e...'!Oblast_tisku</vt:lpstr>
      <vt:lpstr>'Větev A2 - Chodníky - I.e..._01'!Oblast_tisku</vt:lpstr>
      <vt:lpstr>'Větev A3 - Chodníky - I.e...'!Oblast_tisku</vt:lpstr>
      <vt:lpstr>'Větev A3 - Chodníky - I.e..._01'!Oblast_tisku</vt:lpstr>
      <vt:lpstr>'Větev A4 - Chodníky - I.e...'!Oblast_tisku</vt:lpstr>
      <vt:lpstr>'Větev A4 - Chodníky - I.e..._01'!Oblast_tisku</vt:lpstr>
      <vt:lpstr>'Větev B - Chodníky - I.et...'!Oblast_tisku</vt:lpstr>
      <vt:lpstr>'Větev B - Chodníky - I.et..._01'!Oblast_tisku</vt:lpstr>
      <vt:lpstr>'Větev C - Chodníky - I.et...'!Oblast_tisku</vt:lpstr>
      <vt:lpstr>'Větev C - Chodníky - I.et..._01'!Oblast_tisku</vt:lpstr>
      <vt:lpstr>'Větev C - II.etapa - Sjez...'!Oblast_tisku</vt:lpstr>
      <vt:lpstr>'Větev C - III.etapa - Pří...'!Oblast_tisku</vt:lpstr>
      <vt:lpstr>'Větev D - Chodníky - I.et...'!Oblast_tisku</vt:lpstr>
      <vt:lpstr>'Větev D - Chodníky - I.et..._01'!Oblast_tisku</vt:lpstr>
      <vt:lpstr>'VRN - Vedlejší rozpočtové...'!Oblast_tisku</vt:lpstr>
      <vt:lpstr>'VRN - Vedlejší rozpočtové..._01'!Oblast_tisku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NOOTEBOOK\HONZAS</dc:creator>
  <cp:lastModifiedBy>Novotna Renata</cp:lastModifiedBy>
  <cp:lastPrinted>2021-12-03T12:44:06Z</cp:lastPrinted>
  <dcterms:created xsi:type="dcterms:W3CDTF">2020-02-19T22:33:27Z</dcterms:created>
  <dcterms:modified xsi:type="dcterms:W3CDTF">2021-12-03T13:11:16Z</dcterms:modified>
</cp:coreProperties>
</file>